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1546F131-9BF6-4B64-9656-2AF2E29AECB2}" xr6:coauthVersionLast="36" xr6:coauthVersionMax="36" xr10:uidLastSave="{00000000-0000-0000-0000-000000000000}"/>
  <bookViews>
    <workbookView showSheetTabs="0" xWindow="240" yWindow="108" windowWidth="14808" windowHeight="8016" activeTab="5" xr2:uid="{00000000-000D-0000-FFFF-FFFF00000000}"/>
  </bookViews>
  <sheets>
    <sheet name="INDEX" sheetId="1" r:id="rId1"/>
    <sheet name="1 છુટા થયા નો રિપોર્ટ TPEO" sheetId="2" state="hidden" r:id="rId2"/>
    <sheet name="છુટા થયા નો રિપોર્ટ " sheetId="6" r:id="rId3"/>
    <sheet name="છુટા કર્યાનો રિપોર્ટ લેટરપેડ" sheetId="9" r:id="rId4"/>
    <sheet name="હાજર થયા નો રિપોર્ટ " sheetId="8" r:id="rId5"/>
    <sheet name="હાજર કર્યાનો રિપોર્ટ લેટરપેડ" sheetId="10" r:id="rId6"/>
    <sheet name="પ્રમાણપત્રો" sheetId="16" r:id="rId7"/>
    <sheet name="ભોગવેલ રજા પ્રમાણપત્ર" sheetId="21" r:id="rId8"/>
    <sheet name="LPC" sheetId="17" r:id="rId9"/>
    <sheet name="જીલ્લામાંથી છુટા કરવા ભલામણ" sheetId="20" r:id="rId10"/>
    <sheet name="તાલુકા માંથી છુટા કરવા ભલામણ" sheetId="19" r:id="rId11"/>
    <sheet name="છુટા થયા નો રિપોર્ટ જીલ્લો" sheetId="11" r:id="rId12"/>
    <sheet name="છુટા થયા નો રિપોર્ટ તાલુકો" sheetId="18" r:id="rId13"/>
    <sheet name="તાલુકામાં છુટા શિક્ષક ની અરજી" sheetId="13" r:id="rId14"/>
    <sheet name="જીલ્લામાં છુટા શિક્ષક ની અરજી" sheetId="12" r:id="rId15"/>
    <sheet name="જીલ્લામાં હાજર શિક્ષકની અરજી " sheetId="14" r:id="rId16"/>
    <sheet name="1 હાજર થયા નો રિપોર્ટ TPEO" sheetId="7" state="hidden" r:id="rId17"/>
    <sheet name="તાલુકામાં હાજર શિક્ષકની અરજ" sheetId="15" r:id="rId18"/>
  </sheets>
  <definedNames>
    <definedName name="_GoBack" localSheetId="1">'1 છુટા થયા નો રિપોર્ટ TPEO'!$B$11</definedName>
    <definedName name="_GoBack" localSheetId="16">'1 હાજર થયા નો રિપોર્ટ TPEO'!$B$11</definedName>
    <definedName name="_GoBack" localSheetId="3">'છુટા કર્યાનો રિપોર્ટ લેટરપેડ'!$B$10</definedName>
    <definedName name="_GoBack" localSheetId="2">'છુટા થયા નો રિપોર્ટ '!$B$11</definedName>
    <definedName name="_GoBack" localSheetId="11">'છુટા થયા નો રિપોર્ટ જીલ્લો'!$B$11</definedName>
    <definedName name="_GoBack" localSheetId="12">'છુટા થયા નો રિપોર્ટ તાલુકો'!$B$11</definedName>
    <definedName name="_GoBack" localSheetId="14">'જીલ્લામાં છુટા શિક્ષક ની અરજી'!$B$12</definedName>
    <definedName name="_GoBack" localSheetId="15">'જીલ્લામાં હાજર શિક્ષકની અરજી '!$B$12</definedName>
    <definedName name="_GoBack" localSheetId="9">'જીલ્લામાંથી છુટા કરવા ભલામણ'!$B$11</definedName>
    <definedName name="_GoBack" localSheetId="10">'તાલુકા માંથી છુટા કરવા ભલામણ'!$B$11</definedName>
    <definedName name="_GoBack" localSheetId="13">'તાલુકામાં છુટા શિક્ષક ની અરજી'!$B$12</definedName>
    <definedName name="_GoBack" localSheetId="17">'તાલુકામાં હાજર શિક્ષકની અરજ'!$B$12</definedName>
    <definedName name="_GoBack" localSheetId="5">'હાજર કર્યાનો રિપોર્ટ લેટરપેડ'!$B$10</definedName>
    <definedName name="_GoBack" localSheetId="4">'હાજર થયા નો રિપોર્ટ '!$B$11</definedName>
    <definedName name="_xlnm.Print_Area" localSheetId="3">'છુટા કર્યાનો રિપોર્ટ લેટરપેડ'!$A$1:$G$21</definedName>
    <definedName name="_xlnm.Print_Area" localSheetId="2">'છુટા થયા નો રિપોર્ટ '!$A$1:$G$22</definedName>
    <definedName name="_xlnm.Print_Area" localSheetId="11">'છુટા થયા નો રિપોર્ટ જીલ્લો'!$A$1:$G$21</definedName>
    <definedName name="_xlnm.Print_Area" localSheetId="12">'છુટા થયા નો રિપોર્ટ તાલુકો'!$A$1:$G$21</definedName>
    <definedName name="_xlnm.Print_Area" localSheetId="14">'જીલ્લામાં છુટા શિક્ષક ની અરજી'!$A$1:$G$24</definedName>
    <definedName name="_xlnm.Print_Area" localSheetId="15">'જીલ્લામાં હાજર શિક્ષકની અરજી '!$A$1:$G$24</definedName>
    <definedName name="_xlnm.Print_Area" localSheetId="9">'જીલ્લામાંથી છુટા કરવા ભલામણ'!$A$1:$G$21</definedName>
    <definedName name="_xlnm.Print_Area" localSheetId="10">'તાલુકા માંથી છુટા કરવા ભલામણ'!$A$1:$G$22</definedName>
    <definedName name="_xlnm.Print_Area" localSheetId="13">'તાલુકામાં છુટા શિક્ષક ની અરજી'!$A$1:$G$23</definedName>
    <definedName name="_xlnm.Print_Area" localSheetId="17">'તાલુકામાં હાજર શિક્ષકની અરજ'!$A$1:$G$24</definedName>
    <definedName name="_xlnm.Print_Area" localSheetId="6">પ્રમાણપત્રો!$A$1:$R$25</definedName>
    <definedName name="_xlnm.Print_Area" localSheetId="5">'હાજર કર્યાનો રિપોર્ટ લેટરપેડ'!$A$1:$G$27</definedName>
    <definedName name="_xlnm.Print_Area" localSheetId="4">'હાજર થયા નો રિપોર્ટ '!$A$1:$G$23</definedName>
    <definedName name="અમદાવાદ">INDEX!$T$2:$T$11</definedName>
    <definedName name="અમરેલી">INDEX!$U$2:$U$12</definedName>
    <definedName name="અરવલ્લી">INDEX!$V$2:$V$7</definedName>
    <definedName name="આણંદ">INDEX!$W$2:$W$9</definedName>
    <definedName name="કચ્છ">INDEX!$X$2:$X$11</definedName>
    <definedName name="ખેડા">INDEX!$Y$2:$Y$11</definedName>
    <definedName name="ગાંધીનગર">INDEX!$Z$2:$Z$6</definedName>
    <definedName name="ગીર_સોમનાથ">INDEX!$AA$2:$AA$7</definedName>
    <definedName name="છોટાઉદેપુર">INDEX!$AB$2:$AB$7</definedName>
    <definedName name="જામનગર">INDEX!$AC$2:$AC$7</definedName>
    <definedName name="જીલ્લો">INDEX!$S$2:$S$34</definedName>
    <definedName name="જૂનાગઢ">INDEX!$AD$2:$AD$11</definedName>
    <definedName name="ડાંગ">INDEX!$AE$2:$AE$4</definedName>
    <definedName name="તાપી">INDEX!$AF$2:$AF$8</definedName>
    <definedName name="દાહોદ">INDEX!$AG$2:$AG$10</definedName>
    <definedName name="દેવભૂમિ_દ્વારકા">INDEX!$AH$2:$AH$5</definedName>
    <definedName name="નર્મદા">INDEX!$AI$2:$AI$7</definedName>
    <definedName name="નવસારી">INDEX!$AJ$2:$AJ$7</definedName>
    <definedName name="પંચમહાલ">INDEX!$AK$2:$AK$8</definedName>
    <definedName name="પાટણ">INDEX!$AL$2:$AL$10</definedName>
    <definedName name="પોરબંદર">INDEX!$AM$2:$AM$4</definedName>
    <definedName name="બનાસકાંઠા">INDEX!$AN$2:$AN$15</definedName>
    <definedName name="બોટાદ">INDEX!$AO$2:$AO$5</definedName>
    <definedName name="ભરૂચ">INDEX!$AP$2:$AP$11</definedName>
    <definedName name="ભાવનગર">INDEX!$AQ$2:$AQ$12</definedName>
    <definedName name="મહીસાગર">INDEX!$AR$2:$AR$7</definedName>
    <definedName name="મહેસાણા">INDEX!$AS$2:$AS$12</definedName>
    <definedName name="મોરબી">INDEX!$AT$2:$AT$7</definedName>
    <definedName name="રાજકોટ">INDEX!$AU$2:$AU$13</definedName>
    <definedName name="વડોદરા">INDEX!$AV$2:$AV$10</definedName>
    <definedName name="વલસાડ">INDEX!$AW$2:$AW$7</definedName>
    <definedName name="સાબરકાંઠા">INDEX!$AX$2:$AX$9</definedName>
    <definedName name="સુરત">INDEX!$AY$2:$AY$11</definedName>
    <definedName name="સુરેન્દ્રનગર">INDEX!$AZ$2:$AZ$11</definedName>
  </definedNames>
  <calcPr calcId="191029"/>
</workbook>
</file>

<file path=xl/calcChain.xml><?xml version="1.0" encoding="utf-8"?>
<calcChain xmlns="http://schemas.openxmlformats.org/spreadsheetml/2006/main">
  <c r="A21" i="15" l="1"/>
  <c r="D18" i="15"/>
  <c r="D17" i="15"/>
  <c r="D15" i="15"/>
  <c r="J13" i="7"/>
  <c r="B9" i="15"/>
  <c r="B10" i="15"/>
  <c r="A6" i="15"/>
  <c r="A7" i="15" s="1"/>
  <c r="A8" i="13"/>
  <c r="A6" i="13"/>
  <c r="A7" i="13" s="1"/>
  <c r="D2" i="15"/>
  <c r="A23" i="14"/>
  <c r="A22" i="14"/>
  <c r="D17" i="14"/>
  <c r="D16" i="14"/>
  <c r="D15" i="14"/>
  <c r="D18" i="14"/>
  <c r="A20" i="14"/>
  <c r="B9" i="14"/>
  <c r="B10" i="14"/>
  <c r="D3" i="14"/>
  <c r="D2" i="14"/>
  <c r="D1" i="14"/>
  <c r="A21" i="12"/>
  <c r="A20" i="13"/>
  <c r="A20" i="12"/>
  <c r="D16" i="13"/>
  <c r="D16" i="12"/>
  <c r="D17" i="12"/>
  <c r="D15" i="12"/>
  <c r="B10" i="12"/>
  <c r="B10" i="13"/>
  <c r="B9" i="18"/>
  <c r="B9" i="11"/>
  <c r="B9" i="19"/>
  <c r="B9" i="20"/>
  <c r="A14" i="17"/>
  <c r="B7" i="10"/>
  <c r="B9" i="8"/>
  <c r="B7" i="9"/>
  <c r="B9" i="6"/>
  <c r="B9" i="12"/>
  <c r="D2" i="12"/>
  <c r="D17" i="13"/>
  <c r="D15" i="13"/>
  <c r="B9" i="13"/>
  <c r="D2" i="13"/>
  <c r="A20" i="18"/>
  <c r="D15" i="18"/>
  <c r="B8" i="18"/>
  <c r="D1" i="18"/>
  <c r="A20" i="11"/>
  <c r="D15" i="11"/>
  <c r="B8" i="11"/>
  <c r="D1" i="11"/>
  <c r="D15" i="19"/>
  <c r="A20" i="19"/>
  <c r="B8" i="19"/>
  <c r="D1" i="19"/>
  <c r="A20" i="20"/>
  <c r="B8" i="20"/>
  <c r="D15" i="20"/>
  <c r="D1" i="20"/>
  <c r="A15" i="17" l="1"/>
  <c r="A111" i="1"/>
  <c r="A1" i="17" s="1"/>
  <c r="A9" i="17" l="1"/>
  <c r="A10" i="17"/>
  <c r="D6" i="17"/>
  <c r="A11" i="17"/>
  <c r="D4" i="17"/>
  <c r="D5" i="17"/>
  <c r="H11" i="17"/>
  <c r="C42" i="17"/>
  <c r="A42" i="17"/>
  <c r="H4" i="21"/>
  <c r="D21" i="21"/>
  <c r="A21" i="21"/>
  <c r="A12" i="21"/>
  <c r="A1" i="21"/>
  <c r="J9" i="16"/>
  <c r="J17" i="16"/>
  <c r="M22" i="16"/>
  <c r="J22" i="16"/>
  <c r="J8" i="16"/>
  <c r="M8" i="16"/>
  <c r="J5" i="16"/>
  <c r="D22" i="16"/>
  <c r="A22" i="16"/>
  <c r="F7" i="16"/>
  <c r="A5" i="16"/>
  <c r="D14" i="10" l="1"/>
  <c r="F4" i="10"/>
  <c r="B8" i="10"/>
  <c r="A20" i="8"/>
  <c r="D16" i="8"/>
  <c r="B8" i="8"/>
  <c r="D1" i="8"/>
  <c r="J11" i="7"/>
  <c r="F19" i="7"/>
  <c r="C13" i="7"/>
  <c r="A11" i="7"/>
  <c r="E1" i="7"/>
  <c r="D14" i="9"/>
  <c r="B8" i="9"/>
  <c r="A6" i="9"/>
  <c r="B8" i="6"/>
  <c r="A20" i="6"/>
  <c r="D15" i="6"/>
  <c r="J11" i="2"/>
  <c r="C13" i="2"/>
  <c r="E1" i="2"/>
  <c r="A5" i="6"/>
  <c r="A6" i="6" s="1"/>
  <c r="D1" i="6"/>
  <c r="A19" i="6" l="1"/>
  <c r="A6" i="14"/>
  <c r="A7" i="14" s="1"/>
  <c r="H5" i="21"/>
  <c r="Z3" i="21"/>
  <c r="Z4" i="21"/>
  <c r="Z2" i="21"/>
  <c r="G22" i="21"/>
  <c r="D22" i="21"/>
  <c r="A22" i="21"/>
  <c r="G21" i="21"/>
  <c r="A2" i="21"/>
  <c r="A21" i="8"/>
  <c r="A7" i="8"/>
  <c r="A5" i="8"/>
  <c r="A6" i="8" s="1"/>
  <c r="A21" i="6"/>
  <c r="A5" i="20"/>
  <c r="A6" i="20" s="1"/>
  <c r="D16" i="20"/>
  <c r="D2" i="20"/>
  <c r="D16" i="19"/>
  <c r="A7" i="19"/>
  <c r="A5" i="19"/>
  <c r="A6" i="19" s="1"/>
  <c r="D2" i="19"/>
  <c r="A7" i="18"/>
  <c r="A5" i="18"/>
  <c r="A6" i="18" s="1"/>
  <c r="D16" i="18"/>
  <c r="D2" i="18"/>
  <c r="A7" i="20" l="1"/>
  <c r="A79" i="21"/>
  <c r="J23" i="16"/>
  <c r="A23" i="16"/>
  <c r="E34" i="17" l="1"/>
  <c r="B34" i="17"/>
  <c r="A21" i="17"/>
  <c r="D19" i="17"/>
  <c r="D18" i="17"/>
  <c r="A19" i="17"/>
  <c r="A18" i="17"/>
  <c r="A17" i="17"/>
  <c r="D42" i="17"/>
  <c r="M9" i="16"/>
  <c r="A2" i="17" s="1"/>
  <c r="M23" i="16"/>
  <c r="D23" i="16"/>
  <c r="P23" i="16" l="1"/>
  <c r="P22" i="16"/>
  <c r="P9" i="16"/>
  <c r="P8" i="16"/>
  <c r="G23" i="16"/>
  <c r="G22" i="16"/>
  <c r="F8" i="16"/>
  <c r="B7" i="16"/>
  <c r="A14" i="7" l="1"/>
  <c r="A12" i="7"/>
  <c r="B9" i="7"/>
  <c r="I5" i="7"/>
  <c r="I3" i="7"/>
  <c r="I4" i="7" s="1"/>
  <c r="A12" i="2"/>
  <c r="A14" i="2"/>
  <c r="J12" i="7" l="1"/>
  <c r="I6" i="7"/>
  <c r="A10" i="10"/>
  <c r="F4" i="9"/>
  <c r="J6" i="2"/>
  <c r="J4" i="2"/>
  <c r="A11" i="2" s="1"/>
  <c r="I7" i="7" l="1"/>
  <c r="A12" i="15" s="1"/>
  <c r="J5" i="2"/>
  <c r="J7" i="2"/>
  <c r="A10" i="9"/>
  <c r="A7" i="6"/>
  <c r="A11" i="20" l="1"/>
  <c r="A11" i="18"/>
  <c r="A11" i="19"/>
  <c r="A17" i="16"/>
  <c r="J12" i="2"/>
  <c r="J13" i="2"/>
  <c r="A5" i="11"/>
  <c r="D1" i="13"/>
  <c r="D1" i="15"/>
  <c r="D1" i="12"/>
  <c r="A6" i="12"/>
  <c r="A7" i="12" s="1"/>
  <c r="A6" i="11" l="1"/>
  <c r="A7" i="11"/>
  <c r="D18" i="1"/>
  <c r="D10" i="1"/>
  <c r="A23" i="15" l="1"/>
  <c r="A22" i="15"/>
  <c r="A21" i="14"/>
  <c r="A8" i="15"/>
  <c r="D3" i="15"/>
  <c r="A8" i="14"/>
  <c r="D16" i="15"/>
  <c r="A19" i="8"/>
  <c r="A21" i="13"/>
  <c r="D3" i="13"/>
  <c r="A22" i="12"/>
  <c r="A8" i="12"/>
  <c r="D3" i="12"/>
  <c r="D16" i="11"/>
  <c r="D2" i="11"/>
  <c r="A12" i="12" l="1"/>
  <c r="A12" i="13"/>
  <c r="A12" i="14"/>
  <c r="D17" i="8"/>
  <c r="D2" i="6"/>
  <c r="A3" i="10" l="1"/>
  <c r="D15" i="10"/>
  <c r="A3" i="9"/>
  <c r="D15" i="9"/>
  <c r="D2" i="8"/>
  <c r="F14" i="7"/>
  <c r="A7" i="7"/>
  <c r="A25" i="7"/>
  <c r="A24" i="7"/>
  <c r="A23" i="7"/>
  <c r="E20" i="7"/>
  <c r="E14" i="7"/>
  <c r="F3" i="7"/>
  <c r="E2" i="7"/>
  <c r="B13" i="7"/>
  <c r="A11" i="8"/>
  <c r="A11" i="11"/>
  <c r="D16" i="6"/>
  <c r="B13" i="2"/>
  <c r="A25" i="2"/>
  <c r="A24" i="2"/>
  <c r="A23" i="2"/>
  <c r="E20" i="2"/>
  <c r="F19" i="2"/>
  <c r="F14" i="2"/>
  <c r="E14" i="2"/>
  <c r="A11" i="6" l="1"/>
  <c r="B9" i="2"/>
  <c r="A7" i="2"/>
  <c r="F3" i="2"/>
  <c r="E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AEA3FD7A-4ECB-4521-B738-B803F524DEB2}">
      <text>
        <r>
          <rPr>
            <b/>
            <sz val="16"/>
            <color indexed="81"/>
            <rFont val="Tahoma"/>
            <family val="2"/>
          </rPr>
          <t>બાજુમાં આપેલ વિકલ્પ જો..... 
પુરુષ હોય તો શિક્ષકનું નામ શ્રી
અને 
સ્ત્રી હોય તો શિક્ષકનું નામ શ્રીમતી
પસંદ કરવું.
બ્રિજેશ પટેલ</t>
        </r>
      </text>
    </comment>
    <comment ref="B3" authorId="0" shapeId="0" xr:uid="{394845E2-32E3-4BAF-AD8D-87A98836C38C}">
      <text>
        <r>
          <rPr>
            <b/>
            <sz val="14"/>
            <color indexed="81"/>
            <rFont val="Tahoma"/>
            <family val="2"/>
          </rPr>
          <t>તારીખ 
DD-MM-YYYY ફોરમેટમાં લખો.
બ્રિજેશ પટેલ</t>
        </r>
      </text>
    </comment>
    <comment ref="B8" authorId="0" shapeId="0" xr:uid="{724D0FD8-89D1-45E2-BE60-FD943BF9ED9C}">
      <text>
        <r>
          <rPr>
            <b/>
            <sz val="16"/>
            <color indexed="81"/>
            <rFont val="Tahoma"/>
            <family val="2"/>
          </rPr>
          <t>સૌ પ્રથમ પગારકેન્દ્ર કે તાલુકા શાળા જે લાગુ પડતું હોય તે બાજુમાં સિલેક્ટ કરો</t>
        </r>
        <r>
          <rPr>
            <b/>
            <sz val="9"/>
            <color indexed="81"/>
            <rFont val="Tahoma"/>
          </rPr>
          <t>.</t>
        </r>
      </text>
    </comment>
    <comment ref="B13" authorId="0" shapeId="0" xr:uid="{18875DEE-54E7-461B-9493-CCB4B7618ACB}">
      <text>
        <r>
          <rPr>
            <b/>
            <sz val="14"/>
            <color indexed="81"/>
            <rFont val="Tahoma"/>
            <family val="2"/>
          </rPr>
          <t>તારીખ 
DD-MM-YYYY ફોરમેટમાં લખો.
બ્રિજેશ પટેલ</t>
        </r>
      </text>
    </comment>
    <comment ref="B16" authorId="0" shapeId="0" xr:uid="{D86CFDBB-076F-4EBB-9372-902217E56C7A}">
      <text>
        <r>
          <rPr>
            <b/>
            <sz val="16"/>
            <color indexed="81"/>
            <rFont val="Tahoma"/>
            <family val="2"/>
          </rPr>
          <t>સૌ પ્રથમ પગારકેન્દ્ર કે તાલુકા શાળા જે લાગુ પડતું હોય તે બાજુમાં સિલેક્ટ કરો</t>
        </r>
        <r>
          <rPr>
            <b/>
            <sz val="9"/>
            <color indexed="81"/>
            <rFont val="Tahoma"/>
          </rPr>
          <t>.</t>
        </r>
      </text>
    </comment>
    <comment ref="B21" authorId="0" shapeId="0" xr:uid="{CD176994-6AE4-4F55-9B38-05B23DC56A22}">
      <text>
        <r>
          <rPr>
            <b/>
            <sz val="14"/>
            <color indexed="81"/>
            <rFont val="Tahoma"/>
            <family val="2"/>
          </rPr>
          <t>તારીખ 
DD-MM-YYYY ફોરમેટમાં લખો.
બ્રિજેશ પટેલ</t>
        </r>
      </text>
    </comment>
  </commentList>
</comments>
</file>

<file path=xl/sharedStrings.xml><?xml version="1.0" encoding="utf-8"?>
<sst xmlns="http://schemas.openxmlformats.org/spreadsheetml/2006/main" count="679" uniqueCount="465">
  <si>
    <r>
      <t>પ્રતિશ્રી</t>
    </r>
    <r>
      <rPr>
        <sz val="13"/>
        <color theme="1"/>
        <rFont val="Calibri"/>
        <family val="2"/>
        <scheme val="minor"/>
      </rPr>
      <t>,</t>
    </r>
  </si>
  <si>
    <r>
      <t>તાલુકા પ્રાથમિક શિક્ષણાધિકારી સાહેબશ્રી</t>
    </r>
    <r>
      <rPr>
        <sz val="13"/>
        <color theme="1"/>
        <rFont val="Calibri"/>
        <family val="2"/>
        <scheme val="minor"/>
      </rPr>
      <t>,</t>
    </r>
  </si>
  <si>
    <t>તાલુકા પંચાયત, શિક્ષણ શાખા,</t>
  </si>
  <si>
    <t>નકલ રવાના:</t>
  </si>
  <si>
    <t>(4) શાળા ફાઇલે</t>
  </si>
  <si>
    <t>તાલુકો</t>
  </si>
  <si>
    <t>જીલ્લો</t>
  </si>
  <si>
    <t>છુટા થવા અંગે</t>
  </si>
  <si>
    <t>શાળા સમય પહેલા / પછી</t>
  </si>
  <si>
    <t>હાજર થવા અંગે</t>
  </si>
  <si>
    <t>તારીખ</t>
  </si>
  <si>
    <t>હાજર થવા અંગેની માહિતી</t>
  </si>
  <si>
    <t>છુટા થવા અંગેની માહિતી</t>
  </si>
  <si>
    <t>ઓડર નંબર</t>
  </si>
  <si>
    <t>માણસા</t>
  </si>
  <si>
    <t>ગાંધીનગર</t>
  </si>
  <si>
    <t xml:space="preserve">છુટા </t>
  </si>
  <si>
    <t>હાજર</t>
  </si>
  <si>
    <t xml:space="preserve">તારીખ:  </t>
  </si>
  <si>
    <t>તારીખ:</t>
  </si>
  <si>
    <t>છુટા કરવામાં આવેલ છે. જે આપ સાહેબશ્રીને વિદિત થાય.</t>
  </si>
  <si>
    <t xml:space="preserve">છુટા થનાર શિક્ષકની સહી </t>
  </si>
  <si>
    <t>ઓડર તારીખ</t>
  </si>
  <si>
    <r>
      <t>પ્રતિશ્રી</t>
    </r>
    <r>
      <rPr>
        <sz val="12"/>
        <color theme="1"/>
        <rFont val="Calibri"/>
        <family val="2"/>
        <scheme val="minor"/>
      </rPr>
      <t>,</t>
    </r>
  </si>
  <si>
    <t>વિષય : વધથી બદલી થયેલ શિક્ષકને છુટા કર્યા બાબત</t>
  </si>
  <si>
    <t>વિષય : વધથી બદલીમાં આવેલ શિક્ષકને હાજર કર્યા બાબત</t>
  </si>
  <si>
    <t>હાજર કરવામાં આવેલ છે. જે આપ સાહેબશ્રીને વિદિત થાય.</t>
  </si>
  <si>
    <t xml:space="preserve">હાજર થનાર શિક્ષકની સહી </t>
  </si>
  <si>
    <t xml:space="preserve">     આચાર્યશ્રી</t>
  </si>
  <si>
    <t xml:space="preserve">હાજર કર્યા તારીખ : </t>
  </si>
  <si>
    <t xml:space="preserve">છુટા કર્યા તારીખ : </t>
  </si>
  <si>
    <t xml:space="preserve">બદલીનો પ્રકાર </t>
  </si>
  <si>
    <t>આચાર્યશ્રી</t>
  </si>
  <si>
    <r>
      <t>પ્રતિશ્રી</t>
    </r>
    <r>
      <rPr>
        <b/>
        <sz val="12"/>
        <color theme="1"/>
        <rFont val="Calibri"/>
        <family val="2"/>
        <scheme val="minor"/>
      </rPr>
      <t>,</t>
    </r>
  </si>
  <si>
    <t>જિલ્લા આંતરિક બદલી</t>
  </si>
  <si>
    <t>કચ્છ</t>
  </si>
  <si>
    <t>ભચાઉ</t>
  </si>
  <si>
    <t>(2) શાળા ફાઇલે</t>
  </si>
  <si>
    <t>(4) આપ સાહેબશ્રી દ્વારા માંગવામાં આવેલ તમામ સાધનિક પુરાવા</t>
  </si>
  <si>
    <t>બિડાણ :</t>
  </si>
  <si>
    <t>(3) આપ સાહેબશ્રી દ્વારા માંગવામાં આવેલ તમામ સાધનિક પુરાવા</t>
  </si>
  <si>
    <t>વિરમગામ</t>
  </si>
  <si>
    <t>અમદાવાદ</t>
  </si>
  <si>
    <t>કુકાવાવ</t>
  </si>
  <si>
    <t>માલપુરા</t>
  </si>
  <si>
    <t>અરવલ્લી</t>
  </si>
  <si>
    <t>ઉમરેઠ</t>
  </si>
  <si>
    <t>નખત્રાણા</t>
  </si>
  <si>
    <t>વસો</t>
  </si>
  <si>
    <t>ગીર સોમનાથ</t>
  </si>
  <si>
    <t>નસવાડી</t>
  </si>
  <si>
    <t>કાલાવડ</t>
  </si>
  <si>
    <t>વંથલી</t>
  </si>
  <si>
    <t>જૂનાગઢ</t>
  </si>
  <si>
    <t>સુબીર</t>
  </si>
  <si>
    <t>ડાંગ</t>
  </si>
  <si>
    <t>ઉચ્છલ</t>
  </si>
  <si>
    <t>તાપી</t>
  </si>
  <si>
    <t>સંજેલી</t>
  </si>
  <si>
    <t>ખંભાળિયા</t>
  </si>
  <si>
    <t>દેવભૂમિ દ્વારકા</t>
  </si>
  <si>
    <t>તિલકવાડા</t>
  </si>
  <si>
    <t>નર્મદા</t>
  </si>
  <si>
    <t xml:space="preserve">	રાજપીપળા</t>
  </si>
  <si>
    <t>ખેરગામ</t>
  </si>
  <si>
    <t>મોરવા-હડફ</t>
  </si>
  <si>
    <t>પંચમહાલ</t>
  </si>
  <si>
    <t>શંખેશ્વર</t>
  </si>
  <si>
    <t>કુતિયાણા</t>
  </si>
  <si>
    <t>અમીરગઢ</t>
  </si>
  <si>
    <t>બનાસકાંઠા</t>
  </si>
  <si>
    <t>રાણપુર</t>
  </si>
  <si>
    <t>જગડિયા</t>
  </si>
  <si>
    <t>વલભીપુર</t>
  </si>
  <si>
    <t>સંતરામપુર</t>
  </si>
  <si>
    <t>મહીસાગર</t>
  </si>
  <si>
    <t>ગોજારીયા</t>
  </si>
  <si>
    <t>માળીયા</t>
  </si>
  <si>
    <t>ટંકારા</t>
  </si>
  <si>
    <t>વિછીયા</t>
  </si>
  <si>
    <t>વાઘોડીયા</t>
  </si>
  <si>
    <t>ઉંમરગામ</t>
  </si>
  <si>
    <t>વડાલી</t>
  </si>
  <si>
    <t>સાબરકાંઠા</t>
  </si>
  <si>
    <t>ઉમરપાડા</t>
  </si>
  <si>
    <t>સુરત</t>
  </si>
  <si>
    <t>ચુડા</t>
  </si>
  <si>
    <t>સુરેન્દ્રનગર</t>
  </si>
  <si>
    <t>વડોદરા સિટી</t>
  </si>
  <si>
    <t>ભરૂચ સિટી</t>
  </si>
  <si>
    <t>ભાવનગર સિટી</t>
  </si>
  <si>
    <t>રાજકોટ સિટી</t>
  </si>
  <si>
    <t>અમરેલી</t>
  </si>
  <si>
    <t>આણંદ</t>
  </si>
  <si>
    <t>ખેડા</t>
  </si>
  <si>
    <t>છોટાઉદેપુર</t>
  </si>
  <si>
    <t>જામનગર</t>
  </si>
  <si>
    <t>દાહોદ</t>
  </si>
  <si>
    <t>નવસારી</t>
  </si>
  <si>
    <t>પાટણ</t>
  </si>
  <si>
    <t>પોરબંદર</t>
  </si>
  <si>
    <t>બોટાદ</t>
  </si>
  <si>
    <t>ભરૂચ</t>
  </si>
  <si>
    <t>ભાવનગર</t>
  </si>
  <si>
    <t>મહેસાણા</t>
  </si>
  <si>
    <t>મોરબી</t>
  </si>
  <si>
    <t>રાજકોટ</t>
  </si>
  <si>
    <t>વડોદરા</t>
  </si>
  <si>
    <t>વલસાડ</t>
  </si>
  <si>
    <t>અમદાવાદ સીટી</t>
  </si>
  <si>
    <t>મોડાસા</t>
  </si>
  <si>
    <t>ભુજ</t>
  </si>
  <si>
    <t>વેરાવળ</t>
  </si>
  <si>
    <t>જૂનાગઢ શહેર</t>
  </si>
  <si>
    <t>આહવા</t>
  </si>
  <si>
    <t>વ્યારા</t>
  </si>
  <si>
    <t>દ્વારકા</t>
  </si>
  <si>
    <t>નાંદોદ</t>
  </si>
  <si>
    <t>ગોધરા</t>
  </si>
  <si>
    <t>પાલનપુર</t>
  </si>
  <si>
    <t>હિંમતનગર</t>
  </si>
  <si>
    <t>સુરત સીટી</t>
  </si>
  <si>
    <t>વઢવાણ</t>
  </si>
  <si>
    <t>બાવળા</t>
  </si>
  <si>
    <t>બગસરા</t>
  </si>
  <si>
    <t>ભિલોડા</t>
  </si>
  <si>
    <t>ખંભાત</t>
  </si>
  <si>
    <t>નડિયાદ</t>
  </si>
  <si>
    <t>કલોલ</t>
  </si>
  <si>
    <t>કોડીનાર</t>
  </si>
  <si>
    <t>સંખેડા</t>
  </si>
  <si>
    <t>જામજોધપુર</t>
  </si>
  <si>
    <t>જુનાગઢ ગ્રામ્ય</t>
  </si>
  <si>
    <t>વધાઈ</t>
  </si>
  <si>
    <t>ડોલવણ</t>
  </si>
  <si>
    <t>ઝાલોદ</t>
  </si>
  <si>
    <t>કલ્યાણપુર</t>
  </si>
  <si>
    <t>સાગબારા</t>
  </si>
  <si>
    <t>ગણદેવી</t>
  </si>
  <si>
    <t>હાલોલ</t>
  </si>
  <si>
    <t>રાધનપુર</t>
  </si>
  <si>
    <t>રાણાવાવ</t>
  </si>
  <si>
    <t>થરાદ</t>
  </si>
  <si>
    <t>ગઢડા</t>
  </si>
  <si>
    <t>અંકલેશ્વર</t>
  </si>
  <si>
    <t>ઘોઘા</t>
  </si>
  <si>
    <t>કડાણા</t>
  </si>
  <si>
    <t>કડી</t>
  </si>
  <si>
    <t>ગોંડલ</t>
  </si>
  <si>
    <t>કરજણ</t>
  </si>
  <si>
    <t>કપરાડા</t>
  </si>
  <si>
    <t>ખેડબ્રહ્મા</t>
  </si>
  <si>
    <t>કામરેજ</t>
  </si>
  <si>
    <t>પાટડી</t>
  </si>
  <si>
    <t>સાણંદ</t>
  </si>
  <si>
    <t>બાબરા</t>
  </si>
  <si>
    <t>ધનસુરા</t>
  </si>
  <si>
    <t>બોરસદ</t>
  </si>
  <si>
    <t>અંજાર</t>
  </si>
  <si>
    <t>કઠલાલ</t>
  </si>
  <si>
    <t>દહેગામ</t>
  </si>
  <si>
    <t>ઉના</t>
  </si>
  <si>
    <t>જેતપુર-પાવી</t>
  </si>
  <si>
    <t>જોડીયા</t>
  </si>
  <si>
    <t>ભેસાણ</t>
  </si>
  <si>
    <t>કુકરમુંડા</t>
  </si>
  <si>
    <t>ધાનપુર</t>
  </si>
  <si>
    <t>ભાણવડ</t>
  </si>
  <si>
    <t>ડેડીયાપાડા</t>
  </si>
  <si>
    <t>ચીખલી</t>
  </si>
  <si>
    <t>કાલોલ</t>
  </si>
  <si>
    <t>સિદ્ધપુર</t>
  </si>
  <si>
    <t>ધાનેરા</t>
  </si>
  <si>
    <t>બરવાળા</t>
  </si>
  <si>
    <t>આમોદ</t>
  </si>
  <si>
    <t>મહૂવા</t>
  </si>
  <si>
    <t>ખાનપુર</t>
  </si>
  <si>
    <t>ખેરાલુ</t>
  </si>
  <si>
    <t>મીયાણા</t>
  </si>
  <si>
    <t>ધોરાજી</t>
  </si>
  <si>
    <t>પારડી</t>
  </si>
  <si>
    <t>પ્રાંતિજ</t>
  </si>
  <si>
    <t>બારડોલી</t>
  </si>
  <si>
    <t>ચોટીલા</t>
  </si>
  <si>
    <t>ધોલેરા</t>
  </si>
  <si>
    <t>જાફરાબાદ</t>
  </si>
  <si>
    <t>બાયડ</t>
  </si>
  <si>
    <t>પેટલાદ</t>
  </si>
  <si>
    <t>અબડાસા(નલિયા)</t>
  </si>
  <si>
    <t>મહેમદાવાદ</t>
  </si>
  <si>
    <t>સુત્રાપાડા</t>
  </si>
  <si>
    <t>કવાટ</t>
  </si>
  <si>
    <t>લાલપુર</t>
  </si>
  <si>
    <t>કેશોદ</t>
  </si>
  <si>
    <t>સોનગઢ</t>
  </si>
  <si>
    <t>સિંગવડ</t>
  </si>
  <si>
    <t>ગરુડેશ્વર</t>
  </si>
  <si>
    <t>વાસંદા</t>
  </si>
  <si>
    <t>ઘોઘંબા</t>
  </si>
  <si>
    <t>ચાણસ્મા</t>
  </si>
  <si>
    <t>વાવ</t>
  </si>
  <si>
    <t>વાગરા</t>
  </si>
  <si>
    <t>ગારીયાધાર</t>
  </si>
  <si>
    <t>બાલાસિનોર</t>
  </si>
  <si>
    <t>બેચરાજી</t>
  </si>
  <si>
    <t>હળવદ</t>
  </si>
  <si>
    <t>જામકંડોરણા</t>
  </si>
  <si>
    <t>ભોઇ</t>
  </si>
  <si>
    <t>વાપી</t>
  </si>
  <si>
    <t>ઇડર</t>
  </si>
  <si>
    <t>માંગરોળ</t>
  </si>
  <si>
    <t>દસાડા</t>
  </si>
  <si>
    <t>ધંધુકા</t>
  </si>
  <si>
    <t>રાજુલા</t>
  </si>
  <si>
    <t>મેઘરજ</t>
  </si>
  <si>
    <t>તારાપુર</t>
  </si>
  <si>
    <t>માંડવી</t>
  </si>
  <si>
    <t>કપડવંજ</t>
  </si>
  <si>
    <t>ગીર ગઢડા</t>
  </si>
  <si>
    <t>બોડેલી</t>
  </si>
  <si>
    <t>ધ્રોળ</t>
  </si>
  <si>
    <t>માણાવદર</t>
  </si>
  <si>
    <t>નિઝર</t>
  </si>
  <si>
    <t>ફતેપુરા</t>
  </si>
  <si>
    <t>જલાલપોર</t>
  </si>
  <si>
    <t>જાંબુઘોડા</t>
  </si>
  <si>
    <t>સાંતલપુર</t>
  </si>
  <si>
    <t>દિયોદર</t>
  </si>
  <si>
    <t>હાંસોટ</t>
  </si>
  <si>
    <t>ઉમરાળા</t>
  </si>
  <si>
    <t>વીરપુર</t>
  </si>
  <si>
    <t>વડનગર</t>
  </si>
  <si>
    <t>વાંકાનેર</t>
  </si>
  <si>
    <t>જેતપુર</t>
  </si>
  <si>
    <t>સાવલી</t>
  </si>
  <si>
    <t>ધરમપુર</t>
  </si>
  <si>
    <t>તલોદ</t>
  </si>
  <si>
    <t>મહુવા</t>
  </si>
  <si>
    <t>લખતર</t>
  </si>
  <si>
    <t>ધોળકા</t>
  </si>
  <si>
    <t>ખાંભા</t>
  </si>
  <si>
    <t>સોજિત્રા</t>
  </si>
  <si>
    <t>મુંદ્રા</t>
  </si>
  <si>
    <t>ઠાસરા</t>
  </si>
  <si>
    <t>તાલાલા</t>
  </si>
  <si>
    <t>મેંદરડા</t>
  </si>
  <si>
    <t>વાલોડ</t>
  </si>
  <si>
    <t>ગરબાડા</t>
  </si>
  <si>
    <t>શહેરા</t>
  </si>
  <si>
    <t>હારીજ</t>
  </si>
  <si>
    <t>ડીસા</t>
  </si>
  <si>
    <t>જંબુસર</t>
  </si>
  <si>
    <t>જેસર</t>
  </si>
  <si>
    <t>વિસનગર</t>
  </si>
  <si>
    <t>જસદણ</t>
  </si>
  <si>
    <t>શિનોર</t>
  </si>
  <si>
    <t>પોશીના</t>
  </si>
  <si>
    <t>ઓલપાડ</t>
  </si>
  <si>
    <t>ધ્રાંગધ્રા</t>
  </si>
  <si>
    <t>દસ્ક્રોઇ</t>
  </si>
  <si>
    <t>ધારી</t>
  </si>
  <si>
    <t>આંકલાવ</t>
  </si>
  <si>
    <t>રાપર</t>
  </si>
  <si>
    <t>મહુધા</t>
  </si>
  <si>
    <t>માળિયા-હાટીના</t>
  </si>
  <si>
    <t>દેવગઢ બારીયા</t>
  </si>
  <si>
    <t>સમી</t>
  </si>
  <si>
    <t>કાંકરેજ</t>
  </si>
  <si>
    <t>નેત્રંગ</t>
  </si>
  <si>
    <t>પાલીતાણા</t>
  </si>
  <si>
    <t>વિજાપુર</t>
  </si>
  <si>
    <t>કોટડાસાંગાણી</t>
  </si>
  <si>
    <t>ડેસર</t>
  </si>
  <si>
    <t>વિજયનગર</t>
  </si>
  <si>
    <t>લીંબડી</t>
  </si>
  <si>
    <t>દેત્રોજ-રામપુરા</t>
  </si>
  <si>
    <t>લાઠી</t>
  </si>
  <si>
    <t>ગાંધીધામ</t>
  </si>
  <si>
    <t>ગલતેશ્વર</t>
  </si>
  <si>
    <t>લીમખેડા</t>
  </si>
  <si>
    <t>સરસ્વતી</t>
  </si>
  <si>
    <t>દાંતા</t>
  </si>
  <si>
    <t>વાલીયા</t>
  </si>
  <si>
    <t>શિહોર</t>
  </si>
  <si>
    <t>ઊંઝા</t>
  </si>
  <si>
    <t>પડધરી</t>
  </si>
  <si>
    <t>ચોર્યાસી</t>
  </si>
  <si>
    <t>થાનગઢ</t>
  </si>
  <si>
    <t>માંડલ</t>
  </si>
  <si>
    <t>સાવરકુંડલા</t>
  </si>
  <si>
    <t>લખપત</t>
  </si>
  <si>
    <t>માતર</t>
  </si>
  <si>
    <t>વિસાવદર</t>
  </si>
  <si>
    <t>દાંતીવાડા</t>
  </si>
  <si>
    <t>તળાજા</t>
  </si>
  <si>
    <t>જોટાણા</t>
  </si>
  <si>
    <t>ઉપલેટા</t>
  </si>
  <si>
    <t>પલસાણા</t>
  </si>
  <si>
    <t>સાયલા</t>
  </si>
  <si>
    <t>લીલીયા</t>
  </si>
  <si>
    <t>વડગામ</t>
  </si>
  <si>
    <t>સતલાસણા</t>
  </si>
  <si>
    <t>લોધિકા</t>
  </si>
  <si>
    <t>લાખણી</t>
  </si>
  <si>
    <t>ભાભર</t>
  </si>
  <si>
    <t>સુઈગામ</t>
  </si>
  <si>
    <t>ગાંધીનગર શહેર</t>
  </si>
  <si>
    <t>ગીર_સોમનાથ</t>
  </si>
  <si>
    <t>દેવભૂમિ_દ્વારકા</t>
  </si>
  <si>
    <t>લુણાવાડા</t>
  </si>
  <si>
    <t>પાદરા</t>
  </si>
  <si>
    <t>વધ-ઘટ બદલી</t>
  </si>
  <si>
    <t>વધ-ઘટ બદલી પરત બદલી</t>
  </si>
  <si>
    <t>સરભર બદલી</t>
  </si>
  <si>
    <t>વધ-ઘટ સબબ</t>
  </si>
  <si>
    <t>શાળા એકીકૃત (મર્જ)/બંધ થતા કરવાની થતી બદલી</t>
  </si>
  <si>
    <t>જીલ્લાફેર એકતરફી ઓનલાઈન બદલી</t>
  </si>
  <si>
    <t>જીલ્લાફેર એકતરફી બદલી</t>
  </si>
  <si>
    <t>જિલ્લા આંતરિક ઓનલાઈન બદલી</t>
  </si>
  <si>
    <t>જિલ્લાફેર અરસ પરસ બદલી</t>
  </si>
  <si>
    <t>જિલ્લા આંતરિક  અરસ પરસ બદલી</t>
  </si>
  <si>
    <t>અસાધ્ય રોગ અને ગંભીર બીમારીના કિસ્સાઓની જિલ્લામાં આંતરિક બદલી</t>
  </si>
  <si>
    <t>અસાધ્ય રોગ અને ગંભીર બીમારીના કિસ્સાઓની જિલ્લાફેર બદલી</t>
  </si>
  <si>
    <t>વહીવટી કારણોસરની બદલી</t>
  </si>
  <si>
    <t>જિલ્લા વિભાજન અન્વયે કરવાની થતી બદલી</t>
  </si>
  <si>
    <t>રાજ્ય/રાષ્ટ્રીય સુરક્ષા સેવા હેઠળના કર્મચારીઓના શિક્ષક પતિ/પત્નીની જિલ્લા ફેર બદલી</t>
  </si>
  <si>
    <t>રાજ્ય/રાષ્ટ્રીય સુરક્ષા સેવા હેઠળના કર્મચારીઓના શિક્ષક પતિ/પત્નીની જિલ્લા આંતરિક બદલી</t>
  </si>
  <si>
    <t xml:space="preserve">રાજ્યના વડા મથકના બિનબદલી પાત્ર કર્મચારીઓના શિક્ષક પતિ/પત્નીની જિલ્લા ફેર બદલી </t>
  </si>
  <si>
    <t>રાજ્યના વડા મથકના બિનબદલી પાત્ર કર્મચારીઓના શિક્ષક પતિ/પત્નીની જિલ્લા આંતરિક બદલી</t>
  </si>
  <si>
    <t xml:space="preserve">પ્રાથમિક શિક્ષકોની કરવાની થતી પ્રતિનિયુક્તિ </t>
  </si>
  <si>
    <t>પ્રાથમિક શિક્ષકોની કરવાની થતી પ્રતિનિયુક્તિ રદ કરતાં થતી બદલી</t>
  </si>
  <si>
    <t>મૂળશાળા પરત ૬ થી ૮ (સામાજિક વિજ્ઞાન)</t>
  </si>
  <si>
    <t>મૂળશાળા પરત ૬ થી ૮ (ગણિત-વિજ્ઞાન)</t>
  </si>
  <si>
    <t>મૂળશાળા પરત ૬ થી ૮ (ભાષા)</t>
  </si>
  <si>
    <t>મૂળશાળા પરત ૧ થી ૫</t>
  </si>
  <si>
    <t>વિકલ્પ રદ કરાવતાં</t>
  </si>
  <si>
    <t>વિકલ્પ કેમ્પ ( સામાજિક વિજ્ઞાન)</t>
  </si>
  <si>
    <t>વિકલ્પ કેમ્પ ( ગણિત-વિજ્ઞાન)</t>
  </si>
  <si>
    <t>વિકલ્પ કેમ્પ ( ભાષા)</t>
  </si>
  <si>
    <t>સંબંધિત અધિકારી શ્રી</t>
  </si>
  <si>
    <t>તારીખ :</t>
  </si>
  <si>
    <t>શાળામાં મહેકમની સ્થિતિ બાબતનું પ્રમાણપત્ર</t>
  </si>
  <si>
    <t>(શિક્ષણ વિભાગ ગુજરાત સરકાર તારીખ ૧૧/૦૫/૨૦૨૩ના ઠરાવ ક્ર:પીઆરઈ/૧૧૨૦૧૨/૬૨૧૦૬૫/ક(ભાગ-૧)  ના પ્રકરણ F)</t>
  </si>
  <si>
    <t>ઓડીટ વસુલાત/ સરકારી લેણું/ મકાન લોન બાકી નથી તેનું પ્રમાણપત્ર</t>
  </si>
  <si>
    <t>તાલુકા પ્રાથમિક શિક્ષણાધિકારીશ્રી</t>
  </si>
  <si>
    <t>પ્રાથમિક/ ખાતાકીય તપાસ ચાલતી નથી તે બાબતનું પ્રમાણપત્ર</t>
  </si>
  <si>
    <t>અગ્રતાના કિસ્સામાં ભરતી/બદલીમાં લાભ ન લીધા બદલનું પ્રમાણપત્ર</t>
  </si>
  <si>
    <t>પગારની વિગત</t>
  </si>
  <si>
    <t>મળવાપાત્ર પગાર</t>
  </si>
  <si>
    <t>ચુકવેલ પગાર</t>
  </si>
  <si>
    <t>કપાતની વિગત</t>
  </si>
  <si>
    <t>કપાતની રકમ</t>
  </si>
  <si>
    <t>પે. મેટ્રિક્ષ</t>
  </si>
  <si>
    <t>મોઘવારી 42%</t>
  </si>
  <si>
    <t>મું.શિ. એલા.</t>
  </si>
  <si>
    <t>ઘરભાડું</t>
  </si>
  <si>
    <t>મેડીકલ એલા.</t>
  </si>
  <si>
    <t>અન્ય</t>
  </si>
  <si>
    <t>જી.પી.એફ.</t>
  </si>
  <si>
    <t>સી.પી.એફ.</t>
  </si>
  <si>
    <t>વ્યવસાય વેરો</t>
  </si>
  <si>
    <t>જૂથવીમો</t>
  </si>
  <si>
    <t>એલ.આઈ.સી.</t>
  </si>
  <si>
    <t>તાલુકા મંડળી કપાત</t>
  </si>
  <si>
    <t>મકાન લોન</t>
  </si>
  <si>
    <t>સરકારી મકાનભાડું</t>
  </si>
  <si>
    <t>રજા ઓડીટ વસુલાત</t>
  </si>
  <si>
    <t>એડવાન્સ ઇન્કમટેક્ષ</t>
  </si>
  <si>
    <t>કુલ પગાર</t>
  </si>
  <si>
    <t>કુલ કપાત</t>
  </si>
  <si>
    <t>ચુકવેલ પગાર ( અંકમાં )</t>
  </si>
  <si>
    <t>ચુકવેલ પગાર ( શબ્દોમાં )</t>
  </si>
  <si>
    <t>નોંધ :</t>
  </si>
  <si>
    <t>( ૧ ) મોઘવારી પગાર તફાવત ૩૮%, ૪૨% બિલ અત્રેથી આકારેલ છે.</t>
  </si>
  <si>
    <t>( ૨ ) વાર્ષિક પુરસ્કાર જાન્યુઆરી/જુલાઈથી નિયમાનુસાર અત્રેથી સ્વીકારેલ છે.</t>
  </si>
  <si>
    <t>વર્ષ :</t>
  </si>
  <si>
    <t>માહે :</t>
  </si>
  <si>
    <t>અંતિમ પગાર પ્રમાણપત્ર ( Last Pay Certificate )</t>
  </si>
  <si>
    <t>બેંકનું નામ :</t>
  </si>
  <si>
    <t>શાખા :</t>
  </si>
  <si>
    <t>કઈ તારીખ સુધીનો પગાર ચુકવેલ છે?</t>
  </si>
  <si>
    <t>જી.પી.એફ/સી.પી.એફ. નંબર :</t>
  </si>
  <si>
    <t>બેંક ખાતા નંબર :</t>
  </si>
  <si>
    <t>પ્રતિ,</t>
  </si>
  <si>
    <t>બેંક IFSC કોડ :</t>
  </si>
  <si>
    <t>તાલુકા પ્રાથમિક શિક્ષણાધિકારી</t>
  </si>
  <si>
    <t xml:space="preserve">અંકે રૂપિયા </t>
  </si>
  <si>
    <t>31-07-2023</t>
  </si>
  <si>
    <t>AXIS BANK</t>
  </si>
  <si>
    <t>GANDHINAGAR</t>
  </si>
  <si>
    <t>UTIB0000448</t>
  </si>
  <si>
    <t>JULY</t>
  </si>
  <si>
    <t>જાવક નંબર :</t>
  </si>
  <si>
    <t>ભોગવેલ રજા બાબતનું પ્રમાણપત્ર</t>
  </si>
  <si>
    <t>ખાતામાં દાખલ તારીખ :</t>
  </si>
  <si>
    <t>પુરા પગારમાં સમાવ્યા તારીખ :</t>
  </si>
  <si>
    <t>હાલની શાળામાં દાખલ તારીખ :</t>
  </si>
  <si>
    <t>ભોગવેલ કુલ મરજિયાત રજા :</t>
  </si>
  <si>
    <t>ભોગવેલ કુલ કેજ્યુઅલ રજા :</t>
  </si>
  <si>
    <t>વિગત</t>
  </si>
  <si>
    <t>મહિનો</t>
  </si>
  <si>
    <t>વર્ષ</t>
  </si>
  <si>
    <t>આ કલરના સેલમાં ફરજિયાત લાગુ પડતું સિલેક્ટ કરવું.</t>
  </si>
  <si>
    <t>ક્રમ</t>
  </si>
  <si>
    <t xml:space="preserve">પત્રકની વિગત </t>
  </si>
  <si>
    <t>નીચે ના સેલમાં ક્લિક કરો.</t>
  </si>
  <si>
    <t>તાલુકાની અંદર વધ-ઘટ કે અન્ય બદલી માટે</t>
  </si>
  <si>
    <t>શિક્ષકને લેટરપેડ પર શાળામાંથી છુટા કરવાનું લખાણ પ્રિન્ટ</t>
  </si>
  <si>
    <t>ભોગવેલ રજા બાબત પ્રમાણપત્ર</t>
  </si>
  <si>
    <t>LPC ( અંતિમ પગાર પ્રમાણપત્ર )</t>
  </si>
  <si>
    <t>શિક્ષકને લેટરપેડ પર શાળામાં હાજર કરવા માટેનું લખાણ પ્રિન્ટ</t>
  </si>
  <si>
    <t>આચાર્યશ્રી દ્વારા સંબંધિત તાલુકા અધિકારી/શાસનાધિકારી સાહેબશ્રીને શિક્ષકને હાજર કર્યા બદલઆપવાનું થતું ફોરવર્ડીંગ</t>
  </si>
  <si>
    <t>આચાર્યશ્રી દ્વારા સંબંધિત તાલુકા અધિકારી/શાસનાધિકારી સાહેબશ્રીને શિક્ષકને છુટા કર્યા બદલઆપવાનું થતું ફોરવર્ડીંગ</t>
  </si>
  <si>
    <t>જીલ્લાની અંદર તાલુકાની બહાર વધ-ઘટ કે અન્ય આંતરિક  બદલી માટે</t>
  </si>
  <si>
    <t>જરૂરી લગતા પ્રમાણપત્રો</t>
  </si>
  <si>
    <t>જીલ્લાની બહાર અરસ-પરસ ,જીલ્લા ફેર  કે અન્ય તમામ જીલ્લા બહારની  બદલી માટે</t>
  </si>
  <si>
    <t>શિક્ષક/શિક્ષિકાની તાલુકામાં આપવાની થતી અરજી</t>
  </si>
  <si>
    <t>તાલુકા કક્ષાએ આપવાના થતા પત્રકો ( છૂટા થયા પહેલાં)</t>
  </si>
  <si>
    <t>જીલ્લા કક્ષાએ આપવાના થતા પત્રકો ( છૂટા થયા પહેલાં)</t>
  </si>
  <si>
    <t>શિક્ષક/શિક્ષિકાની જીલ્લામાં આપવાની થતી અરજી</t>
  </si>
  <si>
    <r>
      <t xml:space="preserve">આચાર્યશ્રી દ્વારા તાલુકામાં છુટા કરવાની ભલામણ પત્ર </t>
    </r>
    <r>
      <rPr>
        <sz val="10"/>
        <color theme="1"/>
        <rFont val="Calibri"/>
        <family val="2"/>
        <scheme val="minor"/>
      </rPr>
      <t>( આ સાથે જિલ્લા ફેર બદલી હૂકમ )</t>
    </r>
  </si>
  <si>
    <t>સંબંધિત તાલુકા અધિકારી/શાસનાધિકારી સાહેબશ્રીને શિક્ષકને છુટા કર્યા બદલઆપવાનું થતું ફોરવર્ડીંગ</t>
  </si>
  <si>
    <t>છૂટા કર્યા બાદ આચાર્યશ્રી દ્વારા શિક્ષકને આપવાના થતાં પત્રકો</t>
  </si>
  <si>
    <t>છૂટા કર્યા બાદ  આચાર્યશ્રી દ્વારા તાલુકાને આપવાના થતાં પત્રકો</t>
  </si>
  <si>
    <t>છૂટા કર્યા બાદ  આચાર્યશ્રી દ્વારા જીલ્લાને આપવાના થતાં પત્રકો</t>
  </si>
  <si>
    <t>સંબંધિત જીલ્લા અધિકારી/શાસનાધિકારી સાહેબશ્રીને શિક્ષકને છુટા કર્યા બદલઆપવાનું થતું ફોરવર્ડીંગ</t>
  </si>
  <si>
    <t>જીલ્લામાં હાજર થતાં શિક્ષકે આપવાનાં પત્રકો</t>
  </si>
  <si>
    <t>શિક્ષકશ્રી દ્વારા માન. જીલ્લા પ્રા. શિક્ષણાધિકારી સાહેબશ્રી આપવાની થતી અરજી</t>
  </si>
  <si>
    <t>જરૂરી લગતા પ્રમાણપત્રો ( આ સાથે આચાર્યશ્રી, જીલ્લા, તાલુકા એથી છુટા કર્યાના હૂકમ કે પત્રક)</t>
  </si>
  <si>
    <t>શાળામાં હાજર થતાં શિક્ષકે આપવાનાં પત્રકો</t>
  </si>
  <si>
    <t>જરૂરી લગતા પ્રમાણપત્રો ( આ સાથે જિ.પ્રા.શિ. સાહેબશ્રીનો હાજર કર્યાનો હૂકમ, જીલ્લા બદલીનો હૂકમ)</t>
  </si>
  <si>
    <t>શાળામાં હાજર થતાં આચાર્યશ્રી દ્વારા શિક્ષકને આપવાના થતાં આપવાનાં પત્રકો</t>
  </si>
  <si>
    <t>તાલુકા કક્ષાએ શિક્ષકને હાજર બાબતની શિક્ષકની અરજી( આ સાથે જીલ્લા ફેર બદલી હૂકમ,જીલ્લામાં હાજર થયાનો પત્ર</t>
  </si>
  <si>
    <t>શાળામાં હાજર થતાં આચાર્યશ્રી દ્વારા તાલુકાને આપવાના થતાં આપવાનાં પત્રકો</t>
  </si>
  <si>
    <t>સંબંધિત તાલુકા અધિકારી/શાસનાધિકારી સાહેબશ્રીને શિક્ષકને હાજર કર્યા બદલઆપવાનું થતું ફોરવર્ડીંગ</t>
  </si>
  <si>
    <t>આ ફાઈલ બ્રિજેશકુમાર કે. પટેલ દ્વારા બનાવવામાં આવેલ છે. કોઈપણ આ ફાઈલ બાબતે સમસ્યા હોય તો મારો સંપર્ક મો.૯૦૯૯૦૨૧૦૧૭  પર વોટ્સ એપ કરવું.</t>
  </si>
  <si>
    <t>Click Here</t>
  </si>
  <si>
    <r>
      <t xml:space="preserve">આચાર્યશ્રી દ્વારા જીલ્લામાં છુટા કરવાની ભલામણ પત્ર ( </t>
    </r>
    <r>
      <rPr>
        <sz val="10"/>
        <color theme="1"/>
        <rFont val="Calibri"/>
        <family val="2"/>
        <scheme val="minor"/>
      </rPr>
      <t>આ સાથે જિલ્લા ફેર બદલી હૂકમ અને TPEO દ્વારા આપવામાં આવેલ પત્ર</t>
    </r>
    <r>
      <rPr>
        <sz val="11"/>
        <color theme="1"/>
        <rFont val="Calibri"/>
        <family val="2"/>
        <scheme val="minor"/>
      </rPr>
      <t>)</t>
    </r>
  </si>
  <si>
    <t>શાળાનું પુરુનામ</t>
  </si>
  <si>
    <t>બદલી વાળી શાળાનું પૂરુનામ</t>
  </si>
  <si>
    <t>પગારકેન્દ્ર શાળા</t>
  </si>
  <si>
    <t>____/____/20____</t>
  </si>
  <si>
    <t>પટેલ બ્રિજેશકુમાર કાળાભાઈ</t>
  </si>
  <si>
    <t>26-07-2023</t>
  </si>
  <si>
    <t>જીલ્લા પ્રાથમિક શિક્ષણાધિકારીશ્રી</t>
  </si>
  <si>
    <t>વેડા પ્રાથમિક શાળા</t>
  </si>
  <si>
    <t>આજોલ</t>
  </si>
  <si>
    <t>પછી</t>
  </si>
  <si>
    <t>27-07-2023</t>
  </si>
  <si>
    <t>કુવાદરા પ્રાથમિક શાળા</t>
  </si>
  <si>
    <t>લોદરા</t>
  </si>
  <si>
    <t>પહેલાં</t>
  </si>
  <si>
    <t>28-07-2023</t>
  </si>
  <si>
    <t>શિક્ષકનું નામ શ્રી</t>
  </si>
  <si>
    <t>વિષય :</t>
  </si>
  <si>
    <t>સંદર્ભ નં ‌‌‌‌:</t>
  </si>
  <si>
    <t xml:space="preserve">સંદર્ભ પત્ર ક્રમાંક : </t>
  </si>
  <si>
    <t>ની સેવાપોથી ખાતરી કરતાં તેઓની ખાતામાં દાખલ તારીખ  ____/____/20____ છે તથા પુરા પગારમાં સમાવ્યા તારીખ ____/____/20____ છે. તેઓની હાલની શાળામાં દાખલ તારીખ ____/____/20____ છે. તેઓનું સરકારી લેણું, ઓડીટ રીકવરી તથા મકાન લોન કે પેશગી બાકી નથી.જેની ખાત્રી કરીને આ પ્રમાણપત્ર આપવામાં આવે છે જે બરાબર છે.</t>
  </si>
  <si>
    <t>તારીખ : ____/____/20____</t>
  </si>
  <si>
    <t>નકલ સવિનય રવાના :</t>
  </si>
  <si>
    <t>નકલ રવાના :</t>
  </si>
  <si>
    <t>(1) શાળા ફાઇલે</t>
  </si>
  <si>
    <t>(5) આપ સાહેબશ્રી દ્વારા માંગવામાં આવેલ તમામ સાધનિક પુરાવા</t>
  </si>
  <si>
    <t>Update On 08-08-2023</t>
  </si>
  <si>
    <t>જિપંગાં/ જિશિસ/ એકતરફી/જિ.ફે.બ./ કેમ્પ/ મકમ-૧/  વશી/ 5360-5366/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</si>
</sst>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7000000]dd/mm/yyyy"/>
    <numFmt numFmtId="165" formatCode="&quot;₹&quot;\ #,##0.00"/>
  </numFmts>
  <fonts count="54" x14ac:knownFonts="1">
    <font>
      <sz val="11"/>
      <color theme="1"/>
      <name val="Calibri"/>
      <family val="2"/>
      <scheme val="minor"/>
    </font>
    <font>
      <sz val="13"/>
      <color theme="1"/>
      <name val="Shruti"/>
      <family val="2"/>
    </font>
    <font>
      <sz val="13"/>
      <color theme="1"/>
      <name val="Calibri"/>
      <family val="2"/>
      <scheme val="minor"/>
    </font>
    <font>
      <sz val="12"/>
      <color theme="1"/>
      <name val="Calibri"/>
      <family val="2"/>
      <scheme val="minor"/>
    </font>
    <font>
      <b/>
      <sz val="13"/>
      <color theme="1"/>
      <name val="Shruti"/>
      <family val="2"/>
    </font>
    <font>
      <sz val="18"/>
      <color theme="1"/>
      <name val="Calibri"/>
      <family val="2"/>
      <scheme val="minor"/>
    </font>
    <font>
      <b/>
      <sz val="18"/>
      <color theme="1"/>
      <name val="Calibri"/>
      <family val="2"/>
      <scheme val="minor"/>
    </font>
    <font>
      <sz val="12"/>
      <color theme="1"/>
      <name val="Shruti"/>
      <family val="2"/>
    </font>
    <font>
      <sz val="16"/>
      <color theme="1"/>
      <name val="Calibri"/>
      <family val="2"/>
      <scheme val="minor"/>
    </font>
    <font>
      <sz val="14"/>
      <color theme="1"/>
      <name val="Shruti"/>
      <family val="2"/>
    </font>
    <font>
      <b/>
      <sz val="12"/>
      <color theme="1"/>
      <name val="Shruti"/>
      <family val="2"/>
    </font>
    <font>
      <b/>
      <sz val="14"/>
      <color theme="1"/>
      <name val="Shruti"/>
      <family val="2"/>
    </font>
    <font>
      <b/>
      <u val="double"/>
      <sz val="18"/>
      <color theme="1"/>
      <name val="Calibri"/>
      <family val="2"/>
      <scheme val="minor"/>
    </font>
    <font>
      <b/>
      <sz val="12"/>
      <color theme="1"/>
      <name val="Calibri"/>
      <family val="2"/>
      <scheme val="minor"/>
    </font>
    <font>
      <b/>
      <sz val="16"/>
      <color theme="0"/>
      <name val="Calibri"/>
      <family val="2"/>
      <scheme val="minor"/>
    </font>
    <font>
      <b/>
      <sz val="13"/>
      <color rgb="FF002060"/>
      <name val="Shruti"/>
      <family val="2"/>
    </font>
    <font>
      <b/>
      <sz val="14"/>
      <color indexed="81"/>
      <name val="Tahoma"/>
      <family val="2"/>
    </font>
    <font>
      <b/>
      <sz val="16"/>
      <color indexed="81"/>
      <name val="Tahoma"/>
      <family val="2"/>
    </font>
    <font>
      <b/>
      <sz val="11"/>
      <color theme="1"/>
      <name val="Calibri"/>
      <family val="2"/>
      <scheme val="minor"/>
    </font>
    <font>
      <b/>
      <sz val="13"/>
      <name val="Shruti"/>
      <family val="2"/>
    </font>
    <font>
      <sz val="16"/>
      <color theme="1"/>
      <name val="Shruti"/>
      <family val="2"/>
    </font>
    <font>
      <sz val="15"/>
      <color theme="1"/>
      <name val="Shruti"/>
      <family val="2"/>
    </font>
    <font>
      <sz val="9"/>
      <color rgb="FF222222"/>
      <name val="Verdana"/>
      <family val="2"/>
    </font>
    <font>
      <sz val="11"/>
      <color theme="0"/>
      <name val="Calibri"/>
      <family val="2"/>
      <scheme val="minor"/>
    </font>
    <font>
      <b/>
      <sz val="9"/>
      <color indexed="81"/>
      <name val="Tahoma"/>
    </font>
    <font>
      <sz val="18"/>
      <color theme="0"/>
      <name val="Calibri"/>
      <family val="2"/>
      <scheme val="minor"/>
    </font>
    <font>
      <sz val="14"/>
      <color theme="1"/>
      <name val="Calibri"/>
      <family val="2"/>
      <scheme val="minor"/>
    </font>
    <font>
      <b/>
      <sz val="9"/>
      <color theme="1"/>
      <name val="Calibri"/>
      <family val="2"/>
      <scheme val="minor"/>
    </font>
    <font>
      <b/>
      <u/>
      <sz val="12"/>
      <color theme="1"/>
      <name val="Calibri"/>
      <family val="2"/>
      <scheme val="minor"/>
    </font>
    <font>
      <b/>
      <sz val="13"/>
      <color rgb="FF00153E"/>
      <name val="Shruti"/>
      <family val="2"/>
    </font>
    <font>
      <b/>
      <sz val="14"/>
      <color theme="1"/>
      <name val="Calibri"/>
      <family val="2"/>
      <scheme val="minor"/>
    </font>
    <font>
      <b/>
      <u val="double"/>
      <sz val="16"/>
      <color theme="1"/>
      <name val="Calibri"/>
      <family val="2"/>
      <scheme val="minor"/>
    </font>
    <font>
      <b/>
      <sz val="11"/>
      <color rgb="FF00153E"/>
      <name val="Calibri"/>
      <family val="2"/>
      <scheme val="minor"/>
    </font>
    <font>
      <b/>
      <sz val="12"/>
      <color rgb="FF00153E"/>
      <name val="Shruti"/>
      <family val="2"/>
    </font>
    <font>
      <b/>
      <sz val="12"/>
      <color rgb="FF00153E"/>
      <name val="Calibri"/>
      <family val="2"/>
      <scheme val="minor"/>
    </font>
    <font>
      <b/>
      <i/>
      <u val="double"/>
      <sz val="16"/>
      <color theme="1"/>
      <name val="Calibri"/>
      <family val="2"/>
      <scheme val="minor"/>
    </font>
    <font>
      <b/>
      <sz val="16"/>
      <color theme="1"/>
      <name val="Calibri"/>
      <family val="2"/>
      <scheme val="minor"/>
    </font>
    <font>
      <b/>
      <sz val="12"/>
      <color rgb="FF002060"/>
      <name val="Calibri"/>
      <family val="2"/>
      <scheme val="minor"/>
    </font>
    <font>
      <b/>
      <sz val="11"/>
      <color rgb="FF002060"/>
      <name val="Calibri"/>
      <family val="2"/>
      <scheme val="minor"/>
    </font>
    <font>
      <sz val="12"/>
      <color theme="1"/>
      <name val="Times New Roman"/>
      <family val="1"/>
    </font>
    <font>
      <b/>
      <sz val="12"/>
      <color theme="1"/>
      <name val="Times New Roman"/>
      <family val="1"/>
    </font>
    <font>
      <u/>
      <sz val="12"/>
      <color theme="1"/>
      <name val="Calibri"/>
      <family val="2"/>
      <scheme val="minor"/>
    </font>
    <font>
      <b/>
      <sz val="22"/>
      <color theme="1"/>
      <name val="Calibri"/>
      <family val="2"/>
      <scheme val="minor"/>
    </font>
    <font>
      <u/>
      <sz val="11"/>
      <color theme="10"/>
      <name val="Calibri"/>
      <family val="2"/>
      <scheme val="minor"/>
    </font>
    <font>
      <b/>
      <i/>
      <sz val="16"/>
      <color theme="0"/>
      <name val="Calibri"/>
      <family val="2"/>
      <scheme val="minor"/>
    </font>
    <font>
      <sz val="10"/>
      <color theme="1"/>
      <name val="Calibri"/>
      <family val="2"/>
      <scheme val="minor"/>
    </font>
    <font>
      <b/>
      <sz val="14"/>
      <color rgb="FFFF0000"/>
      <name val="Calibri"/>
      <family val="2"/>
      <scheme val="minor"/>
    </font>
    <font>
      <b/>
      <sz val="14"/>
      <color rgb="FF002060"/>
      <name val="Calibri"/>
      <family val="2"/>
      <scheme val="minor"/>
    </font>
    <font>
      <b/>
      <i/>
      <sz val="18"/>
      <color rgb="FF006600"/>
      <name val="Times New Roman"/>
      <family val="1"/>
    </font>
    <font>
      <b/>
      <i/>
      <sz val="18"/>
      <color rgb="FFC00000"/>
      <name val="Times New Roman"/>
      <family val="1"/>
    </font>
    <font>
      <b/>
      <i/>
      <sz val="18"/>
      <color rgb="FF002060"/>
      <name val="Times New Roman"/>
      <family val="1"/>
    </font>
    <font>
      <b/>
      <sz val="12"/>
      <color rgb="FFFFFF00"/>
      <name val="Calibri"/>
      <family val="2"/>
      <scheme val="minor"/>
    </font>
    <font>
      <b/>
      <i/>
      <sz val="14"/>
      <color theme="1"/>
      <name val="Shruti"/>
      <family val="2"/>
    </font>
    <font>
      <b/>
      <sz val="12"/>
      <color theme="0"/>
      <name val="Calibri"/>
      <family val="2"/>
      <scheme val="minor"/>
    </font>
  </fonts>
  <fills count="26">
    <fill>
      <patternFill patternType="none"/>
    </fill>
    <fill>
      <patternFill patternType="gray125"/>
    </fill>
    <fill>
      <patternFill patternType="solid">
        <fgColor rgb="FFFF00FF"/>
        <bgColor indexed="64"/>
      </patternFill>
    </fill>
    <fill>
      <patternFill patternType="solid">
        <fgColor rgb="FFFFFF00"/>
        <bgColor indexed="64"/>
      </patternFill>
    </fill>
    <fill>
      <patternFill patternType="solid">
        <fgColor rgb="FF00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006600"/>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00FF00"/>
        <bgColor indexed="64"/>
      </patternFill>
    </fill>
    <fill>
      <patternFill patternType="solid">
        <fgColor rgb="FF6600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s>
  <cellStyleXfs count="2">
    <xf numFmtId="0" fontId="0" fillId="0" borderId="0"/>
    <xf numFmtId="0" fontId="43" fillId="0" borderId="0" applyNumberFormat="0" applyFill="0" applyBorder="0" applyAlignment="0" applyProtection="0"/>
  </cellStyleXfs>
  <cellXfs count="211">
    <xf numFmtId="0" fontId="0" fillId="0" borderId="0" xfId="0"/>
    <xf numFmtId="0" fontId="1" fillId="0" borderId="0" xfId="0" applyFont="1"/>
    <xf numFmtId="0" fontId="1" fillId="0" borderId="0" xfId="0" applyFont="1" applyAlignment="1">
      <alignment vertical="center"/>
    </xf>
    <xf numFmtId="0" fontId="0" fillId="0" borderId="0" xfId="0" applyAlignment="1"/>
    <xf numFmtId="0" fontId="1" fillId="0" borderId="0" xfId="0" applyFont="1" applyAlignment="1">
      <alignment horizontal="left" wrapText="1"/>
    </xf>
    <xf numFmtId="0" fontId="3" fillId="0" borderId="0" xfId="0" applyFont="1"/>
    <xf numFmtId="14" fontId="1" fillId="0" borderId="0" xfId="0" applyNumberFormat="1" applyFont="1"/>
    <xf numFmtId="0" fontId="5" fillId="3" borderId="1" xfId="0" applyFont="1" applyFill="1" applyBorder="1" applyAlignment="1">
      <alignment horizontal="left" vertical="center"/>
    </xf>
    <xf numFmtId="0" fontId="5" fillId="4" borderId="1" xfId="0" applyFont="1" applyFill="1" applyBorder="1" applyAlignment="1">
      <alignment horizontal="left" vertical="center"/>
    </xf>
    <xf numFmtId="0" fontId="1" fillId="0" borderId="0" xfId="0" applyFont="1" applyAlignment="1">
      <alignment wrapText="1"/>
    </xf>
    <xf numFmtId="14" fontId="1" fillId="0" borderId="0" xfId="0" applyNumberFormat="1" applyFont="1" applyAlignment="1">
      <alignment horizontal="left" wrapText="1"/>
    </xf>
    <xf numFmtId="0" fontId="6" fillId="6" borderId="1" xfId="0" applyFont="1" applyFill="1" applyBorder="1" applyAlignment="1">
      <alignment horizontal="left" vertical="center"/>
    </xf>
    <xf numFmtId="0" fontId="1" fillId="0" borderId="0" xfId="0" applyFont="1" applyAlignment="1"/>
    <xf numFmtId="164" fontId="5" fillId="6" borderId="3" xfId="0" applyNumberFormat="1" applyFont="1" applyFill="1" applyBorder="1" applyAlignment="1">
      <alignment horizontal="left" vertical="center" wrapText="1"/>
    </xf>
    <xf numFmtId="0" fontId="7" fillId="0" borderId="0" xfId="0" applyFont="1"/>
    <xf numFmtId="0" fontId="7" fillId="0" borderId="0" xfId="0" applyFont="1" applyAlignment="1">
      <alignment horizontal="left" wrapText="1"/>
    </xf>
    <xf numFmtId="14" fontId="7" fillId="0" borderId="0" xfId="0" applyNumberFormat="1" applyFont="1" applyAlignment="1">
      <alignment horizontal="left" wrapText="1"/>
    </xf>
    <xf numFmtId="0" fontId="7" fillId="0" borderId="0" xfId="0" applyFont="1" applyAlignment="1"/>
    <xf numFmtId="0" fontId="7" fillId="0" borderId="0" xfId="0" applyFont="1" applyAlignment="1">
      <alignment vertical="center"/>
    </xf>
    <xf numFmtId="0" fontId="3" fillId="0" borderId="0" xfId="0" applyFont="1" applyAlignment="1"/>
    <xf numFmtId="0" fontId="7" fillId="0" borderId="4" xfId="0" applyFont="1" applyBorder="1" applyAlignment="1"/>
    <xf numFmtId="0" fontId="7" fillId="0" borderId="0" xfId="0" applyFont="1" applyBorder="1" applyAlignment="1"/>
    <xf numFmtId="0" fontId="4" fillId="0" borderId="0" xfId="0" applyFont="1"/>
    <xf numFmtId="0" fontId="6" fillId="0" borderId="0" xfId="0" applyFont="1" applyAlignment="1">
      <alignment horizontal="center"/>
    </xf>
    <xf numFmtId="0" fontId="7" fillId="0" borderId="0" xfId="0" applyFont="1" applyBorder="1" applyAlignment="1">
      <alignment horizontal="left" wrapText="1"/>
    </xf>
    <xf numFmtId="14" fontId="7" fillId="0" borderId="0" xfId="0" applyNumberFormat="1" applyFont="1" applyBorder="1" applyAlignment="1">
      <alignment horizontal="left" wrapText="1"/>
    </xf>
    <xf numFmtId="0" fontId="0" fillId="0" borderId="0" xfId="0" applyBorder="1"/>
    <xf numFmtId="0" fontId="1" fillId="0" borderId="0" xfId="0" applyFont="1" applyBorder="1" applyAlignment="1"/>
    <xf numFmtId="0" fontId="1" fillId="0" borderId="0" xfId="0" applyFont="1" applyBorder="1" applyAlignment="1">
      <alignment vertical="center"/>
    </xf>
    <xf numFmtId="14" fontId="13" fillId="0" borderId="0" xfId="0" applyNumberFormat="1" applyFont="1" applyAlignment="1">
      <alignment horizontal="left"/>
    </xf>
    <xf numFmtId="0" fontId="13" fillId="0" borderId="0" xfId="0" applyFont="1" applyAlignment="1">
      <alignment horizontal="right"/>
    </xf>
    <xf numFmtId="49" fontId="5" fillId="4"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xf>
    <xf numFmtId="49" fontId="5" fillId="6" borderId="1" xfId="0" applyNumberFormat="1" applyFont="1" applyFill="1" applyBorder="1" applyAlignment="1">
      <alignment horizontal="left" vertical="center"/>
    </xf>
    <xf numFmtId="0" fontId="10" fillId="0" borderId="0" xfId="0" applyFont="1"/>
    <xf numFmtId="0" fontId="5" fillId="5" borderId="1" xfId="0" applyFont="1" applyFill="1" applyBorder="1" applyAlignment="1">
      <alignment horizontal="right" vertical="center"/>
    </xf>
    <xf numFmtId="0" fontId="5" fillId="5" borderId="1" xfId="0" applyFont="1" applyFill="1" applyBorder="1" applyAlignment="1" applyProtection="1">
      <alignment horizontal="right" vertical="center"/>
    </xf>
    <xf numFmtId="0" fontId="15" fillId="0" borderId="0" xfId="0" applyFont="1" applyAlignment="1">
      <alignment horizontal="center" vertical="center"/>
    </xf>
    <xf numFmtId="0" fontId="1" fillId="0" borderId="0" xfId="0" applyFont="1" applyProtection="1">
      <protection hidden="1"/>
    </xf>
    <xf numFmtId="14" fontId="1" fillId="0" borderId="0" xfId="0" applyNumberFormat="1" applyFont="1" applyProtection="1">
      <protection hidden="1"/>
    </xf>
    <xf numFmtId="14" fontId="1" fillId="0" borderId="0" xfId="0" applyNumberFormat="1" applyFont="1" applyAlignment="1" applyProtection="1">
      <alignment horizontal="left" wrapText="1"/>
      <protection hidden="1"/>
    </xf>
    <xf numFmtId="0" fontId="1" fillId="0" borderId="0" xfId="0" applyFont="1" applyAlignment="1" applyProtection="1">
      <alignment wrapText="1"/>
      <protection hidden="1"/>
    </xf>
    <xf numFmtId="0" fontId="0" fillId="0" borderId="0" xfId="0" applyAlignment="1" applyProtection="1">
      <alignment wrapText="1"/>
      <protection hidden="1"/>
    </xf>
    <xf numFmtId="0" fontId="1" fillId="0" borderId="0" xfId="0" applyFont="1" applyAlignment="1" applyProtection="1">
      <alignment vertical="center"/>
      <protection hidden="1"/>
    </xf>
    <xf numFmtId="0" fontId="7" fillId="0" borderId="0" xfId="0" applyFont="1" applyProtection="1">
      <protection hidden="1"/>
    </xf>
    <xf numFmtId="14" fontId="13" fillId="0" borderId="0" xfId="0" applyNumberFormat="1" applyFont="1" applyAlignment="1" applyProtection="1">
      <alignment horizontal="left" vertical="center"/>
      <protection hidden="1"/>
    </xf>
    <xf numFmtId="0" fontId="0" fillId="0" borderId="0" xfId="0" applyFill="1"/>
    <xf numFmtId="0" fontId="10" fillId="0" borderId="0" xfId="0" applyFont="1" applyProtection="1">
      <protection hidden="1"/>
    </xf>
    <xf numFmtId="0" fontId="22" fillId="0" borderId="0" xfId="0" applyFont="1"/>
    <xf numFmtId="0" fontId="23" fillId="0" borderId="0" xfId="0" applyFont="1" applyProtection="1">
      <protection hidden="1"/>
    </xf>
    <xf numFmtId="164" fontId="5" fillId="6" borderId="1" xfId="0" applyNumberFormat="1" applyFont="1" applyFill="1" applyBorder="1" applyAlignment="1">
      <alignment horizontal="left" vertical="center" wrapText="1"/>
    </xf>
    <xf numFmtId="0" fontId="25" fillId="8" borderId="1" xfId="0" applyFont="1" applyFill="1" applyBorder="1" applyAlignment="1">
      <alignment horizontal="right" vertical="center"/>
    </xf>
    <xf numFmtId="0" fontId="0" fillId="0" borderId="0" xfId="0" applyProtection="1">
      <protection hidden="1"/>
    </xf>
    <xf numFmtId="0" fontId="0" fillId="0" borderId="0" xfId="0" applyAlignment="1" applyProtection="1">
      <alignment horizontal="left" vertical="center" wrapText="1"/>
      <protection hidden="1"/>
    </xf>
    <xf numFmtId="0" fontId="13" fillId="0" borderId="0" xfId="0" applyFont="1" applyAlignment="1">
      <alignment horizontal="right"/>
    </xf>
    <xf numFmtId="0" fontId="30" fillId="0" borderId="0" xfId="0" applyFont="1" applyAlignment="1">
      <alignment horizontal="right" vertical="center"/>
    </xf>
    <xf numFmtId="0" fontId="29" fillId="0" borderId="0" xfId="0" applyFont="1" applyAlignment="1" applyProtection="1">
      <alignment horizontal="center" vertical="center"/>
      <protection hidden="1"/>
    </xf>
    <xf numFmtId="0" fontId="23" fillId="0" borderId="0" xfId="0" applyFont="1"/>
    <xf numFmtId="0" fontId="0" fillId="0" borderId="0" xfId="0" applyAlignment="1">
      <alignment wrapText="1"/>
    </xf>
    <xf numFmtId="14" fontId="0" fillId="0" borderId="0" xfId="0" applyNumberFormat="1" applyAlignment="1">
      <alignment wrapText="1"/>
    </xf>
    <xf numFmtId="0" fontId="3" fillId="0" borderId="1" xfId="0" applyFont="1" applyBorder="1" applyAlignment="1">
      <alignment horizontal="center" vertical="center"/>
    </xf>
    <xf numFmtId="0" fontId="0" fillId="0" borderId="0" xfId="0" applyFont="1"/>
    <xf numFmtId="0" fontId="38" fillId="0" borderId="0" xfId="0" applyFont="1" applyAlignment="1">
      <alignment horizontal="center" vertical="center"/>
    </xf>
    <xf numFmtId="0" fontId="38" fillId="0" borderId="0" xfId="0" applyFont="1"/>
    <xf numFmtId="0" fontId="35" fillId="0" borderId="0" xfId="0" applyFont="1" applyAlignment="1">
      <alignment horizontal="center"/>
    </xf>
    <xf numFmtId="0" fontId="13" fillId="0" borderId="0" xfId="0" applyFont="1"/>
    <xf numFmtId="0" fontId="0" fillId="0" borderId="0" xfId="0" applyAlignment="1">
      <alignment horizontal="left"/>
    </xf>
    <xf numFmtId="0" fontId="3" fillId="0" borderId="0" xfId="0" applyFont="1" applyAlignment="1">
      <alignment vertical="center"/>
    </xf>
    <xf numFmtId="0" fontId="3" fillId="9" borderId="1" xfId="0" applyFont="1" applyFill="1" applyBorder="1" applyAlignment="1">
      <alignment horizontal="right" vertical="center"/>
    </xf>
    <xf numFmtId="49" fontId="3" fillId="9" borderId="1" xfId="0" applyNumberFormat="1" applyFont="1" applyFill="1" applyBorder="1" applyAlignment="1">
      <alignment horizontal="left" vertical="center"/>
    </xf>
    <xf numFmtId="0" fontId="3" fillId="11" borderId="1" xfId="0" applyFont="1" applyFill="1" applyBorder="1" applyAlignment="1">
      <alignment horizontal="right" vertical="center"/>
    </xf>
    <xf numFmtId="1" fontId="3" fillId="11" borderId="1" xfId="0" applyNumberFormat="1" applyFont="1" applyFill="1" applyBorder="1" applyAlignment="1">
      <alignment horizontal="left" vertical="center"/>
    </xf>
    <xf numFmtId="0" fontId="3" fillId="12" borderId="1" xfId="0" applyFont="1" applyFill="1" applyBorder="1" applyAlignment="1">
      <alignment horizontal="right" vertical="center"/>
    </xf>
    <xf numFmtId="1" fontId="3" fillId="12" borderId="1" xfId="0" applyNumberFormat="1" applyFont="1" applyFill="1" applyBorder="1" applyAlignment="1">
      <alignment horizontal="left" vertical="center"/>
    </xf>
    <xf numFmtId="0" fontId="3" fillId="13" borderId="1" xfId="0" applyFont="1" applyFill="1" applyBorder="1" applyAlignment="1">
      <alignment horizontal="right" vertical="center"/>
    </xf>
    <xf numFmtId="0" fontId="3" fillId="13" borderId="1" xfId="0" applyFont="1" applyFill="1" applyBorder="1" applyAlignment="1">
      <alignment horizontal="left" vertical="center"/>
    </xf>
    <xf numFmtId="0" fontId="3" fillId="5" borderId="1" xfId="0" applyFont="1" applyFill="1" applyBorder="1" applyAlignment="1">
      <alignment horizontal="right" vertical="center"/>
    </xf>
    <xf numFmtId="0" fontId="3" fillId="5" borderId="1" xfId="0" applyFont="1" applyFill="1" applyBorder="1" applyAlignment="1">
      <alignment horizontal="left" vertical="center"/>
    </xf>
    <xf numFmtId="0" fontId="3" fillId="14" borderId="1" xfId="0" applyFont="1" applyFill="1" applyBorder="1" applyAlignment="1">
      <alignment horizontal="right" vertical="center"/>
    </xf>
    <xf numFmtId="0" fontId="3" fillId="14" borderId="1" xfId="0" applyFont="1" applyFill="1" applyBorder="1" applyAlignment="1">
      <alignment horizontal="left" vertical="center"/>
    </xf>
    <xf numFmtId="0" fontId="3" fillId="10" borderId="1" xfId="0" applyFont="1" applyFill="1" applyBorder="1" applyAlignment="1">
      <alignment horizontal="right" vertical="center"/>
    </xf>
    <xf numFmtId="0" fontId="3" fillId="9" borderId="1" xfId="0" applyFont="1" applyFill="1" applyBorder="1" applyAlignment="1">
      <alignment horizontal="center" vertical="center" wrapText="1"/>
    </xf>
    <xf numFmtId="0" fontId="3" fillId="0" borderId="1" xfId="0" applyFont="1" applyFill="1" applyBorder="1" applyAlignment="1">
      <alignment horizontal="right" vertical="center"/>
    </xf>
    <xf numFmtId="165" fontId="39" fillId="0" borderId="1" xfId="0" applyNumberFormat="1" applyFont="1" applyBorder="1" applyAlignment="1">
      <alignment horizontal="center" vertical="center"/>
    </xf>
    <xf numFmtId="165" fontId="40" fillId="0" borderId="1" xfId="0" applyNumberFormat="1" applyFont="1" applyFill="1" applyBorder="1" applyAlignment="1">
      <alignment horizontal="center" vertical="center"/>
    </xf>
    <xf numFmtId="0" fontId="3" fillId="0" borderId="0" xfId="0" applyFont="1" applyProtection="1">
      <protection hidden="1"/>
    </xf>
    <xf numFmtId="0" fontId="3" fillId="10" borderId="1" xfId="0" applyFont="1" applyFill="1" applyBorder="1" applyAlignment="1" applyProtection="1">
      <alignment horizontal="left" vertical="center"/>
      <protection hidden="1"/>
    </xf>
    <xf numFmtId="0" fontId="3" fillId="0" borderId="0" xfId="0" applyFont="1" applyAlignment="1" applyProtection="1">
      <alignment vertical="center"/>
      <protection hidden="1"/>
    </xf>
    <xf numFmtId="165" fontId="40" fillId="0" borderId="1" xfId="0" applyNumberFormat="1" applyFont="1" applyFill="1" applyBorder="1" applyAlignment="1" applyProtection="1">
      <alignment horizontal="center" vertical="center"/>
      <protection hidden="1"/>
    </xf>
    <xf numFmtId="0" fontId="38" fillId="0" borderId="0" xfId="0" applyFont="1" applyProtection="1">
      <protection hidden="1"/>
    </xf>
    <xf numFmtId="0" fontId="38" fillId="0" borderId="0" xfId="0" applyFont="1" applyAlignment="1" applyProtection="1">
      <alignment horizontal="center" vertical="center"/>
      <protection hidden="1"/>
    </xf>
    <xf numFmtId="0" fontId="13" fillId="0" borderId="0" xfId="0" applyFont="1" applyAlignment="1">
      <alignment horizontal="right" vertical="center"/>
    </xf>
    <xf numFmtId="0" fontId="15" fillId="0" borderId="0" xfId="0" applyFont="1" applyAlignment="1">
      <alignment horizontal="center" vertical="center"/>
    </xf>
    <xf numFmtId="0" fontId="41" fillId="0" borderId="0" xfId="0" applyFont="1" applyAlignment="1" applyProtection="1">
      <alignment vertical="center"/>
      <protection hidden="1"/>
    </xf>
    <xf numFmtId="0" fontId="26" fillId="0" borderId="1" xfId="0" applyFont="1" applyBorder="1" applyAlignment="1">
      <alignment horizontal="center" vertical="center"/>
    </xf>
    <xf numFmtId="0" fontId="26" fillId="0" borderId="1" xfId="0" applyFont="1" applyBorder="1" applyAlignment="1">
      <alignment horizontal="center"/>
    </xf>
    <xf numFmtId="0" fontId="18" fillId="0" borderId="0" xfId="0" applyFont="1" applyAlignment="1">
      <alignment horizontal="right" vertical="center"/>
    </xf>
    <xf numFmtId="0" fontId="18" fillId="0" borderId="1" xfId="0" applyFont="1" applyBorder="1" applyAlignment="1">
      <alignment horizontal="right" vertical="center"/>
    </xf>
    <xf numFmtId="0" fontId="18" fillId="0" borderId="0" xfId="0" applyFont="1" applyFill="1" applyBorder="1" applyAlignment="1">
      <alignment horizontal="right" vertical="center"/>
    </xf>
    <xf numFmtId="0" fontId="41" fillId="0" borderId="0" xfId="0" applyFont="1" applyAlignment="1" applyProtection="1">
      <alignment horizontal="left" vertical="center"/>
      <protection hidden="1"/>
    </xf>
    <xf numFmtId="0" fontId="47" fillId="5" borderId="1" xfId="0" applyFont="1" applyFill="1" applyBorder="1" applyAlignment="1">
      <alignment horizontal="center" vertical="center"/>
    </xf>
    <xf numFmtId="0" fontId="37" fillId="5" borderId="1" xfId="0"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0" fillId="14" borderId="1" xfId="0" applyFill="1" applyBorder="1" applyAlignment="1">
      <alignment horizontal="left" vertical="center"/>
    </xf>
    <xf numFmtId="0" fontId="0" fillId="17" borderId="1" xfId="0" applyFill="1" applyBorder="1" applyAlignment="1">
      <alignment horizontal="left" vertical="center"/>
    </xf>
    <xf numFmtId="0" fontId="0" fillId="18" borderId="1" xfId="0" applyFill="1" applyBorder="1" applyAlignment="1">
      <alignment horizontal="left" vertical="center"/>
    </xf>
    <xf numFmtId="0" fontId="0" fillId="19" borderId="1" xfId="0" applyFill="1" applyBorder="1" applyAlignment="1">
      <alignment horizontal="left" vertical="center"/>
    </xf>
    <xf numFmtId="0" fontId="0" fillId="5" borderId="1" xfId="0" applyFill="1" applyBorder="1" applyAlignment="1">
      <alignment horizontal="left" vertical="center"/>
    </xf>
    <xf numFmtId="0" fontId="0" fillId="20" borderId="1" xfId="0" applyFill="1" applyBorder="1" applyAlignment="1">
      <alignment horizontal="left" vertical="center"/>
    </xf>
    <xf numFmtId="0" fontId="48" fillId="14" borderId="1" xfId="1" applyFont="1" applyFill="1" applyBorder="1" applyAlignment="1">
      <alignment horizontal="center" vertical="center"/>
    </xf>
    <xf numFmtId="0" fontId="48" fillId="17" borderId="1" xfId="1" applyFont="1" applyFill="1" applyBorder="1" applyAlignment="1">
      <alignment horizontal="center" vertical="center"/>
    </xf>
    <xf numFmtId="0" fontId="48" fillId="18" borderId="1" xfId="1" applyFont="1" applyFill="1" applyBorder="1" applyAlignment="1">
      <alignment horizontal="center" vertical="center"/>
    </xf>
    <xf numFmtId="0" fontId="48" fillId="19" borderId="1" xfId="1" applyFont="1" applyFill="1" applyBorder="1" applyAlignment="1">
      <alignment horizontal="center" vertical="center"/>
    </xf>
    <xf numFmtId="0" fontId="49" fillId="5" borderId="1" xfId="1" applyFont="1" applyFill="1" applyBorder="1" applyAlignment="1">
      <alignment horizontal="center" vertical="center"/>
    </xf>
    <xf numFmtId="0" fontId="49" fillId="20" borderId="1" xfId="1" applyFont="1" applyFill="1" applyBorder="1" applyAlignment="1">
      <alignment horizontal="center" vertical="center"/>
    </xf>
    <xf numFmtId="0" fontId="0" fillId="6" borderId="1" xfId="0" applyFont="1" applyFill="1" applyBorder="1" applyAlignment="1">
      <alignment horizontal="left" vertical="center"/>
    </xf>
    <xf numFmtId="0" fontId="0" fillId="21" borderId="1" xfId="0" applyFont="1" applyFill="1" applyBorder="1" applyAlignment="1">
      <alignment horizontal="left" vertical="center"/>
    </xf>
    <xf numFmtId="0" fontId="0" fillId="22" borderId="1" xfId="0" applyFont="1" applyFill="1" applyBorder="1" applyAlignment="1">
      <alignment horizontal="left" vertical="center"/>
    </xf>
    <xf numFmtId="0" fontId="0" fillId="23" borderId="1" xfId="0" applyFont="1" applyFill="1" applyBorder="1" applyAlignment="1">
      <alignment horizontal="left" vertical="center"/>
    </xf>
    <xf numFmtId="0" fontId="50" fillId="6" borderId="1" xfId="1" applyFont="1" applyFill="1" applyBorder="1" applyAlignment="1">
      <alignment horizontal="center" vertical="center"/>
    </xf>
    <xf numFmtId="0" fontId="50" fillId="21" borderId="1" xfId="1" applyFont="1" applyFill="1" applyBorder="1" applyAlignment="1">
      <alignment horizontal="center" vertical="center"/>
    </xf>
    <xf numFmtId="0" fontId="50" fillId="22" borderId="1" xfId="1" applyFont="1" applyFill="1" applyBorder="1" applyAlignment="1">
      <alignment horizontal="center" vertical="center"/>
    </xf>
    <xf numFmtId="0" fontId="50" fillId="23" borderId="1" xfId="1" applyFont="1" applyFill="1" applyBorder="1" applyAlignment="1">
      <alignment horizontal="center" vertical="center"/>
    </xf>
    <xf numFmtId="0" fontId="44" fillId="0" borderId="0" xfId="0" applyFont="1" applyFill="1" applyAlignment="1">
      <alignment vertical="center" wrapText="1"/>
    </xf>
    <xf numFmtId="0" fontId="44" fillId="15" borderId="0" xfId="0" applyFont="1" applyFill="1" applyAlignment="1">
      <alignment horizontal="center" vertical="center" wrapText="1"/>
    </xf>
    <xf numFmtId="0" fontId="7" fillId="0" borderId="0" xfId="0" applyFont="1" applyAlignment="1" applyProtection="1">
      <alignment horizontal="left" vertical="center"/>
      <protection hidden="1"/>
    </xf>
    <xf numFmtId="0" fontId="13" fillId="0" borderId="0" xfId="0" applyFont="1" applyAlignment="1">
      <alignment horizontal="right" vertical="center"/>
    </xf>
    <xf numFmtId="0" fontId="11" fillId="0" borderId="0" xfId="0" applyFont="1" applyAlignment="1" applyProtection="1">
      <alignment horizontal="justify" vertical="center" wrapText="1"/>
      <protection hidden="1"/>
    </xf>
    <xf numFmtId="14" fontId="7" fillId="0" borderId="0" xfId="0" applyNumberFormat="1" applyFont="1" applyAlignment="1" applyProtection="1">
      <alignment vertical="center"/>
      <protection hidden="1"/>
    </xf>
    <xf numFmtId="0" fontId="13" fillId="0" borderId="0" xfId="0" applyFont="1" applyAlignment="1">
      <alignment horizontal="right" vertical="top"/>
    </xf>
    <xf numFmtId="0" fontId="3" fillId="0" borderId="0" xfId="0" applyFont="1" applyAlignment="1" applyProtection="1">
      <alignment horizontal="left" vertical="center"/>
      <protection hidden="1"/>
    </xf>
    <xf numFmtId="0" fontId="14" fillId="25" borderId="1" xfId="0" applyFont="1" applyFill="1" applyBorder="1" applyAlignment="1">
      <alignment horizontal="center" vertical="center"/>
    </xf>
    <xf numFmtId="0" fontId="53" fillId="25" borderId="1" xfId="0" applyFont="1" applyFill="1" applyBorder="1" applyAlignment="1">
      <alignment horizontal="center" vertical="center"/>
    </xf>
    <xf numFmtId="0" fontId="13" fillId="0" borderId="0" xfId="0" applyFont="1" applyAlignment="1">
      <alignment horizontal="right" vertical="center"/>
    </xf>
    <xf numFmtId="0" fontId="46" fillId="5" borderId="2" xfId="0" applyFont="1" applyFill="1" applyBorder="1" applyAlignment="1">
      <alignment horizontal="center" vertical="center"/>
    </xf>
    <xf numFmtId="0" fontId="46" fillId="5" borderId="12" xfId="0" applyFont="1" applyFill="1" applyBorder="1" applyAlignment="1">
      <alignment horizontal="center" vertical="center"/>
    </xf>
    <xf numFmtId="0" fontId="46" fillId="5" borderId="3" xfId="0" applyFont="1" applyFill="1" applyBorder="1" applyAlignment="1">
      <alignment horizontal="center" vertical="center"/>
    </xf>
    <xf numFmtId="0" fontId="46" fillId="3" borderId="2" xfId="0" applyFont="1" applyFill="1" applyBorder="1" applyAlignment="1">
      <alignment horizontal="center" vertical="center"/>
    </xf>
    <xf numFmtId="0" fontId="46" fillId="3" borderId="12" xfId="0" applyFont="1" applyFill="1" applyBorder="1" applyAlignment="1">
      <alignment horizontal="center" vertical="center"/>
    </xf>
    <xf numFmtId="0" fontId="46" fillId="3" borderId="3" xfId="0" applyFont="1" applyFill="1" applyBorder="1" applyAlignment="1">
      <alignment horizontal="center" vertical="center"/>
    </xf>
    <xf numFmtId="0" fontId="46" fillId="24" borderId="2" xfId="0" applyFont="1" applyFill="1" applyBorder="1" applyAlignment="1">
      <alignment horizontal="center" vertical="center"/>
    </xf>
    <xf numFmtId="0" fontId="46" fillId="24" borderId="12" xfId="0" applyFont="1" applyFill="1" applyBorder="1" applyAlignment="1">
      <alignment horizontal="center" vertical="center"/>
    </xf>
    <xf numFmtId="0" fontId="46" fillId="24" borderId="3" xfId="0" applyFont="1" applyFill="1" applyBorder="1" applyAlignment="1">
      <alignment horizontal="center" vertical="center"/>
    </xf>
    <xf numFmtId="0" fontId="47" fillId="0" borderId="0"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4" fillId="7" borderId="5" xfId="0" applyFont="1" applyFill="1" applyBorder="1" applyAlignment="1">
      <alignment horizontal="center" vertical="center" textRotation="90" wrapText="1"/>
    </xf>
    <xf numFmtId="0" fontId="44" fillId="15" borderId="0" xfId="0" applyFont="1" applyFill="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51" fillId="16" borderId="0" xfId="0" applyFont="1" applyFill="1" applyAlignment="1">
      <alignment horizontal="center" vertical="center" wrapText="1"/>
    </xf>
    <xf numFmtId="0" fontId="1" fillId="0" borderId="0" xfId="0" applyFont="1" applyAlignment="1" applyProtection="1">
      <alignment horizontal="justify" vertical="center" wrapText="1"/>
      <protection hidden="1"/>
    </xf>
    <xf numFmtId="0" fontId="9" fillId="0" borderId="0" xfId="0" applyFont="1" applyAlignment="1" applyProtection="1">
      <alignment horizontal="justify" wrapText="1"/>
      <protection hidden="1"/>
    </xf>
    <xf numFmtId="0" fontId="1" fillId="0" borderId="4" xfId="0" applyFont="1" applyBorder="1" applyAlignment="1">
      <alignment horizontal="center"/>
    </xf>
    <xf numFmtId="0" fontId="1" fillId="0" borderId="0" xfId="0" applyFont="1" applyAlignment="1">
      <alignment horizontal="right"/>
    </xf>
    <xf numFmtId="0" fontId="4" fillId="0" borderId="0" xfId="0" applyFont="1" applyAlignment="1">
      <alignment horizontal="left" vertical="center"/>
    </xf>
    <xf numFmtId="0" fontId="4" fillId="0" borderId="0" xfId="0" applyFont="1" applyAlignment="1" applyProtection="1">
      <alignment horizontal="justify" vertical="center" wrapText="1"/>
      <protection hidden="1"/>
    </xf>
    <xf numFmtId="0" fontId="1" fillId="0" borderId="0" xfId="0" applyFont="1" applyAlignment="1" applyProtection="1">
      <alignment horizontal="left" wrapText="1"/>
      <protection hidden="1"/>
    </xf>
    <xf numFmtId="0" fontId="3" fillId="0" borderId="0" xfId="0" applyFont="1" applyAlignment="1" applyProtection="1">
      <alignment horizontal="left" vertical="center" wrapText="1"/>
      <protection hidden="1"/>
    </xf>
    <xf numFmtId="0" fontId="1" fillId="0" borderId="0" xfId="0" applyFont="1" applyAlignment="1" applyProtection="1">
      <alignment horizontal="left"/>
      <protection hidden="1"/>
    </xf>
    <xf numFmtId="0" fontId="15"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10" fillId="0" borderId="0" xfId="0" applyFont="1" applyAlignment="1" applyProtection="1">
      <alignment horizontal="left" vertical="top"/>
      <protection hidden="1"/>
    </xf>
    <xf numFmtId="0" fontId="10" fillId="0" borderId="0" xfId="0" applyFont="1" applyAlignment="1" applyProtection="1">
      <alignment horizontal="justify" vertical="center" wrapText="1"/>
      <protection hidden="1"/>
    </xf>
    <xf numFmtId="0" fontId="1" fillId="0" borderId="0" xfId="0" applyFont="1" applyAlignment="1" applyProtection="1">
      <alignment horizontal="justify" vertical="justify" wrapText="1"/>
      <protection hidden="1"/>
    </xf>
    <xf numFmtId="14" fontId="7" fillId="0" borderId="0" xfId="0" applyNumberFormat="1" applyFont="1" applyAlignment="1" applyProtection="1">
      <alignment horizontal="left"/>
      <protection hidden="1"/>
    </xf>
    <xf numFmtId="0" fontId="12" fillId="0" borderId="0" xfId="0" applyFont="1" applyAlignment="1" applyProtection="1">
      <alignment horizontal="center"/>
      <protection hidden="1"/>
    </xf>
    <xf numFmtId="0" fontId="13" fillId="0" borderId="0" xfId="0" applyFont="1" applyAlignment="1">
      <alignment horizontal="right" vertical="center"/>
    </xf>
    <xf numFmtId="0" fontId="15" fillId="0" borderId="0" xfId="0" applyFont="1" applyAlignment="1">
      <alignment horizontal="center" vertical="center"/>
    </xf>
    <xf numFmtId="0" fontId="52" fillId="0" borderId="0" xfId="0" applyFont="1" applyAlignment="1" applyProtection="1">
      <alignment horizontal="left" vertical="center" wrapText="1"/>
      <protection hidden="1"/>
    </xf>
    <xf numFmtId="0" fontId="10" fillId="0" borderId="0" xfId="0" applyFont="1" applyAlignment="1" applyProtection="1">
      <alignment horizontal="justify" wrapText="1"/>
      <protection hidden="1"/>
    </xf>
    <xf numFmtId="0" fontId="21" fillId="0" borderId="0" xfId="0" applyFont="1" applyAlignment="1" applyProtection="1">
      <alignment horizontal="justify" vertical="justify" wrapText="1"/>
      <protection hidden="1"/>
    </xf>
    <xf numFmtId="0" fontId="3"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left" vertical="center" wrapText="1"/>
      <protection hidden="1"/>
    </xf>
    <xf numFmtId="0" fontId="20" fillId="0" borderId="0" xfId="0" applyFont="1" applyAlignment="1" applyProtection="1">
      <alignment horizontal="justify" vertical="justify" wrapText="1"/>
      <protection hidden="1"/>
    </xf>
    <xf numFmtId="0" fontId="34" fillId="0" borderId="0" xfId="0" applyFont="1" applyAlignment="1">
      <alignment horizontal="center"/>
    </xf>
    <xf numFmtId="0" fontId="32" fillId="0" borderId="0" xfId="0" applyFont="1" applyAlignment="1">
      <alignment horizontal="center"/>
    </xf>
    <xf numFmtId="0" fontId="34" fillId="0" borderId="0" xfId="0" applyFont="1" applyAlignment="1" applyProtection="1">
      <alignment horizontal="center"/>
      <protection hidden="1"/>
    </xf>
    <xf numFmtId="0" fontId="31" fillId="0" borderId="0" xfId="0" applyFont="1" applyAlignment="1">
      <alignment horizontal="center"/>
    </xf>
    <xf numFmtId="0" fontId="26" fillId="0" borderId="0" xfId="0" applyFont="1" applyAlignment="1" applyProtection="1">
      <alignment horizontal="justify" vertical="justify" wrapText="1"/>
      <protection hidden="1"/>
    </xf>
    <xf numFmtId="0" fontId="33" fillId="0" borderId="0" xfId="0" applyFont="1" applyAlignment="1" applyProtection="1">
      <alignment horizontal="center" vertical="center"/>
      <protection hidden="1"/>
    </xf>
    <xf numFmtId="0" fontId="27" fillId="0" borderId="0" xfId="0" applyFont="1" applyAlignment="1">
      <alignment horizontal="center" vertical="top"/>
    </xf>
    <xf numFmtId="49" fontId="28" fillId="0" borderId="0" xfId="0" applyNumberFormat="1" applyFont="1" applyAlignment="1" applyProtection="1">
      <alignment horizontal="left" vertical="center"/>
      <protection hidden="1"/>
    </xf>
    <xf numFmtId="0" fontId="42" fillId="0" borderId="6" xfId="0" applyFont="1" applyBorder="1" applyAlignment="1" applyProtection="1">
      <alignment horizontal="center"/>
      <protection hidden="1"/>
    </xf>
    <xf numFmtId="0" fontId="42" fillId="0" borderId="7" xfId="0" applyFont="1" applyBorder="1" applyAlignment="1" applyProtection="1">
      <alignment horizontal="center"/>
      <protection hidden="1"/>
    </xf>
    <xf numFmtId="0" fontId="42" fillId="0" borderId="8" xfId="0" applyFont="1" applyBorder="1" applyAlignment="1" applyProtection="1">
      <alignment horizontal="center"/>
      <protection hidden="1"/>
    </xf>
    <xf numFmtId="0" fontId="8" fillId="0" borderId="9"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12" fillId="0" borderId="0" xfId="0" applyFont="1" applyAlignment="1">
      <alignment horizontal="center" vertical="center"/>
    </xf>
    <xf numFmtId="0" fontId="35" fillId="0" borderId="0" xfId="0" applyFont="1" applyAlignment="1">
      <alignment horizontal="center"/>
    </xf>
    <xf numFmtId="0" fontId="3" fillId="0" borderId="0" xfId="0" applyFont="1" applyAlignment="1" applyProtection="1">
      <alignment horizontal="justify" vertical="justify" wrapText="1"/>
      <protection hidden="1"/>
    </xf>
    <xf numFmtId="0" fontId="36" fillId="0" borderId="6" xfId="0" applyFont="1" applyBorder="1" applyAlignment="1" applyProtection="1">
      <alignment horizontal="center" vertical="center"/>
      <protection hidden="1"/>
    </xf>
    <xf numFmtId="0" fontId="36" fillId="0" borderId="7" xfId="0" applyFont="1" applyBorder="1" applyAlignment="1" applyProtection="1">
      <alignment horizontal="center" vertical="center"/>
      <protection hidden="1"/>
    </xf>
    <xf numFmtId="0" fontId="36" fillId="0" borderId="8"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6"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7" fillId="0" borderId="0" xfId="0" applyFont="1" applyAlignment="1" applyProtection="1">
      <alignment horizontal="center"/>
      <protection hidden="1"/>
    </xf>
    <xf numFmtId="0" fontId="38" fillId="0" borderId="0" xfId="0" applyFont="1" applyAlignment="1">
      <alignment horizontal="center"/>
    </xf>
    <xf numFmtId="0" fontId="38" fillId="0" borderId="0" xfId="0" applyFont="1" applyAlignment="1" applyProtection="1">
      <alignment horizontal="center"/>
      <protection hidden="1"/>
    </xf>
    <xf numFmtId="0" fontId="3" fillId="0" borderId="0" xfId="0" applyFont="1" applyAlignment="1">
      <alignment horizontal="right" vertical="center"/>
    </xf>
    <xf numFmtId="165" fontId="13" fillId="0" borderId="0" xfId="0" applyNumberFormat="1" applyFont="1" applyAlignment="1">
      <alignment horizontal="left"/>
    </xf>
    <xf numFmtId="0" fontId="13" fillId="0" borderId="0" xfId="0" applyFont="1" applyAlignment="1">
      <alignment horizontal="left" vertical="center"/>
    </xf>
    <xf numFmtId="0" fontId="37" fillId="0" borderId="0" xfId="0" applyFont="1" applyAlignment="1">
      <alignment horizontal="center"/>
    </xf>
    <xf numFmtId="0" fontId="19" fillId="0" borderId="0" xfId="0" applyFont="1" applyAlignment="1" applyProtection="1">
      <alignment horizontal="center" vertical="center"/>
      <protection hidden="1"/>
    </xf>
    <xf numFmtId="0" fontId="4" fillId="0" borderId="0" xfId="0" applyFont="1" applyBorder="1" applyAlignment="1" applyProtection="1">
      <alignment horizontal="center"/>
      <protection hidden="1"/>
    </xf>
    <xf numFmtId="0" fontId="8" fillId="6" borderId="1" xfId="0" applyFont="1" applyFill="1" applyBorder="1" applyAlignment="1" applyProtection="1">
      <alignment horizontal="left" vertical="center" wrapText="1"/>
    </xf>
  </cellXfs>
  <cellStyles count="2">
    <cellStyle name="Hyperlink" xfId="1" builtinId="8"/>
    <cellStyle name="Normal" xfId="0" builtinId="0"/>
  </cellStyles>
  <dxfs count="14">
    <dxf>
      <fill>
        <patternFill>
          <bgColor theme="7" tint="0.39994506668294322"/>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ill>
        <patternFill>
          <bgColor theme="7" tint="0.39994506668294322"/>
        </patternFill>
      </fill>
    </dxf>
  </dxfs>
  <tableStyles count="0" defaultTableStyle="TableStyleMedium9" defaultPivotStyle="PivotStyleLight16"/>
  <colors>
    <mruColors>
      <color rgb="FF660066"/>
      <color rgb="FFFFFF00"/>
      <color rgb="FF00FF00"/>
      <color rgb="FF006600"/>
      <color rgb="FF4F81BD"/>
      <color rgb="FFFFFFCC"/>
      <color rgb="FFFF00FF"/>
      <color rgb="FF00153E"/>
      <color rgb="FF00FFCC"/>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8</xdr:col>
      <xdr:colOff>297180</xdr:colOff>
      <xdr:row>0</xdr:row>
      <xdr:rowOff>121920</xdr:rowOff>
    </xdr:from>
    <xdr:to>
      <xdr:col>11</xdr:col>
      <xdr:colOff>60960</xdr:colOff>
      <xdr:row>2</xdr:row>
      <xdr:rowOff>152400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4AA806C6-37BC-4B62-9258-6D236BA9BE65}"/>
            </a:ext>
          </a:extLst>
        </xdr:cNvPr>
        <xdr:cNvSpPr/>
      </xdr:nvSpPr>
      <xdr:spPr>
        <a:xfrm>
          <a:off x="6789420" y="1219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15240</xdr:colOff>
      <xdr:row>0</xdr:row>
      <xdr:rowOff>182880</xdr:rowOff>
    </xdr:from>
    <xdr:to>
      <xdr:col>11</xdr:col>
      <xdr:colOff>388620</xdr:colOff>
      <xdr:row>2</xdr:row>
      <xdr:rowOff>213360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49F1EE5-B190-4B29-AC1C-962A09CED970}"/>
            </a:ext>
          </a:extLst>
        </xdr:cNvPr>
        <xdr:cNvSpPr/>
      </xdr:nvSpPr>
      <xdr:spPr>
        <a:xfrm>
          <a:off x="6918960" y="18288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518160</xdr:colOff>
      <xdr:row>0</xdr:row>
      <xdr:rowOff>175260</xdr:rowOff>
    </xdr:from>
    <xdr:to>
      <xdr:col>11</xdr:col>
      <xdr:colOff>281940</xdr:colOff>
      <xdr:row>2</xdr:row>
      <xdr:rowOff>205740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2A00CBA-4329-4D0C-A67B-A4992C0B3793}"/>
            </a:ext>
          </a:extLst>
        </xdr:cNvPr>
        <xdr:cNvSpPr/>
      </xdr:nvSpPr>
      <xdr:spPr>
        <a:xfrm>
          <a:off x="6812280" y="17526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99060</xdr:colOff>
      <xdr:row>0</xdr:row>
      <xdr:rowOff>144780</xdr:rowOff>
    </xdr:from>
    <xdr:to>
      <xdr:col>10</xdr:col>
      <xdr:colOff>472440</xdr:colOff>
      <xdr:row>2</xdr:row>
      <xdr:rowOff>182880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D71DD4A-84CE-4BC2-B0B8-E9A73DA31FDF}"/>
            </a:ext>
          </a:extLst>
        </xdr:cNvPr>
        <xdr:cNvSpPr/>
      </xdr:nvSpPr>
      <xdr:spPr>
        <a:xfrm>
          <a:off x="6972300" y="14478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83820</xdr:colOff>
      <xdr:row>0</xdr:row>
      <xdr:rowOff>129540</xdr:rowOff>
    </xdr:from>
    <xdr:to>
      <xdr:col>10</xdr:col>
      <xdr:colOff>457200</xdr:colOff>
      <xdr:row>2</xdr:row>
      <xdr:rowOff>167640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8C1D707-598B-4BEA-8A59-71172E6AE2B7}"/>
            </a:ext>
          </a:extLst>
        </xdr:cNvPr>
        <xdr:cNvSpPr/>
      </xdr:nvSpPr>
      <xdr:spPr>
        <a:xfrm>
          <a:off x="6850380" y="12954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175260</xdr:colOff>
      <xdr:row>2</xdr:row>
      <xdr:rowOff>137160</xdr:rowOff>
    </xdr:from>
    <xdr:to>
      <xdr:col>10</xdr:col>
      <xdr:colOff>548640</xdr:colOff>
      <xdr:row>4</xdr:row>
      <xdr:rowOff>167640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675D4E9-C693-4C3D-8A83-7A227D89C98C}"/>
            </a:ext>
          </a:extLst>
        </xdr:cNvPr>
        <xdr:cNvSpPr/>
      </xdr:nvSpPr>
      <xdr:spPr>
        <a:xfrm>
          <a:off x="6560820" y="64770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198120</xdr:colOff>
      <xdr:row>0</xdr:row>
      <xdr:rowOff>129540</xdr:rowOff>
    </xdr:from>
    <xdr:to>
      <xdr:col>10</xdr:col>
      <xdr:colOff>571500</xdr:colOff>
      <xdr:row>2</xdr:row>
      <xdr:rowOff>167640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6134A0BE-BD4A-498F-AB56-7E2111A32FBF}"/>
            </a:ext>
          </a:extLst>
        </xdr:cNvPr>
        <xdr:cNvSpPr/>
      </xdr:nvSpPr>
      <xdr:spPr>
        <a:xfrm>
          <a:off x="6835140" y="12954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441960</xdr:colOff>
      <xdr:row>0</xdr:row>
      <xdr:rowOff>121920</xdr:rowOff>
    </xdr:from>
    <xdr:to>
      <xdr:col>11</xdr:col>
      <xdr:colOff>205740</xdr:colOff>
      <xdr:row>1</xdr:row>
      <xdr:rowOff>411480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F97BC81-F1E3-4973-A0E3-05B6CAA3C3F1}"/>
            </a:ext>
          </a:extLst>
        </xdr:cNvPr>
        <xdr:cNvSpPr/>
      </xdr:nvSpPr>
      <xdr:spPr>
        <a:xfrm>
          <a:off x="6736080" y="1219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121920</xdr:rowOff>
    </xdr:from>
    <xdr:to>
      <xdr:col>10</xdr:col>
      <xdr:colOff>373380</xdr:colOff>
      <xdr:row>2</xdr:row>
      <xdr:rowOff>137160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52B0BEC-31A3-400A-84FA-7CA2035D1491}"/>
            </a:ext>
          </a:extLst>
        </xdr:cNvPr>
        <xdr:cNvSpPr/>
      </xdr:nvSpPr>
      <xdr:spPr>
        <a:xfrm>
          <a:off x="6705600" y="1219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289560</xdr:colOff>
      <xdr:row>0</xdr:row>
      <xdr:rowOff>83820</xdr:rowOff>
    </xdr:from>
    <xdr:to>
      <xdr:col>12</xdr:col>
      <xdr:colOff>53340</xdr:colOff>
      <xdr:row>1</xdr:row>
      <xdr:rowOff>373380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A29679A-D8D6-4F0F-8883-AAA39B76FDA3}"/>
            </a:ext>
          </a:extLst>
        </xdr:cNvPr>
        <xdr:cNvSpPr/>
      </xdr:nvSpPr>
      <xdr:spPr>
        <a:xfrm>
          <a:off x="7193280" y="838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152400</xdr:colOff>
      <xdr:row>0</xdr:row>
      <xdr:rowOff>160020</xdr:rowOff>
    </xdr:from>
    <xdr:to>
      <xdr:col>21</xdr:col>
      <xdr:colOff>525780</xdr:colOff>
      <xdr:row>3</xdr:row>
      <xdr:rowOff>76200</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372D811A-6F72-43DA-8DC0-D708AAEABDC3}"/>
            </a:ext>
          </a:extLst>
        </xdr:cNvPr>
        <xdr:cNvSpPr/>
      </xdr:nvSpPr>
      <xdr:spPr>
        <a:xfrm>
          <a:off x="12710160" y="1600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76200</xdr:colOff>
      <xdr:row>6</xdr:row>
      <xdr:rowOff>60960</xdr:rowOff>
    </xdr:from>
    <xdr:to>
      <xdr:col>14</xdr:col>
      <xdr:colOff>449580</xdr:colOff>
      <xdr:row>8</xdr:row>
      <xdr:rowOff>83820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314D71B-06C4-4779-B6A8-41B9170997A1}"/>
            </a:ext>
          </a:extLst>
        </xdr:cNvPr>
        <xdr:cNvSpPr/>
      </xdr:nvSpPr>
      <xdr:spPr>
        <a:xfrm>
          <a:off x="8519160" y="15697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1264920</xdr:colOff>
      <xdr:row>0</xdr:row>
      <xdr:rowOff>76200</xdr:rowOff>
    </xdr:from>
    <xdr:to>
      <xdr:col>7</xdr:col>
      <xdr:colOff>609600</xdr:colOff>
      <xdr:row>2</xdr:row>
      <xdr:rowOff>7620</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AC3FD2C4-D11F-4EDC-9711-35BCE174FD0E}"/>
            </a:ext>
          </a:extLst>
        </xdr:cNvPr>
        <xdr:cNvSpPr/>
      </xdr:nvSpPr>
      <xdr:spPr>
        <a:xfrm>
          <a:off x="8237220" y="7620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586740</xdr:colOff>
      <xdr:row>1</xdr:row>
      <xdr:rowOff>68580</xdr:rowOff>
    </xdr:from>
    <xdr:to>
      <xdr:col>11</xdr:col>
      <xdr:colOff>350520</xdr:colOff>
      <xdr:row>3</xdr:row>
      <xdr:rowOff>99060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FCC1DA1-14F5-4859-9500-6087130ABC99}"/>
            </a:ext>
          </a:extLst>
        </xdr:cNvPr>
        <xdr:cNvSpPr/>
      </xdr:nvSpPr>
      <xdr:spPr>
        <a:xfrm>
          <a:off x="6880860" y="32766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373380</xdr:colOff>
      <xdr:row>3</xdr:row>
      <xdr:rowOff>30480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A09C16F-9EF7-4590-96D3-C8B072E1788A}"/>
            </a:ext>
          </a:extLst>
        </xdr:cNvPr>
        <xdr:cNvSpPr/>
      </xdr:nvSpPr>
      <xdr:spPr>
        <a:xfrm>
          <a:off x="6903720" y="25908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Z111"/>
  <sheetViews>
    <sheetView showGridLines="0" topLeftCell="B4" zoomScale="90" zoomScaleNormal="90" workbookViewId="0">
      <selection activeCell="G10" sqref="G10"/>
    </sheetView>
  </sheetViews>
  <sheetFormatPr defaultRowHeight="14.4" x14ac:dyDescent="0.3"/>
  <cols>
    <col min="1" max="1" width="38.6640625" customWidth="1"/>
    <col min="2" max="2" width="66.77734375" customWidth="1"/>
    <col min="3" max="3" width="1.5546875" customWidth="1"/>
    <col min="4" max="4" width="4" customWidth="1"/>
    <col min="5" max="5" width="7.5546875" customWidth="1"/>
    <col min="6" max="6" width="100.33203125" customWidth="1"/>
    <col min="7" max="7" width="25.5546875" style="104" customWidth="1"/>
    <col min="18" max="18" width="8.6640625" customWidth="1"/>
    <col min="19" max="52" width="8.88671875" hidden="1" customWidth="1"/>
    <col min="53" max="53" width="8.88671875" customWidth="1"/>
  </cols>
  <sheetData>
    <row r="1" spans="1:52" ht="45.6" customHeight="1" x14ac:dyDescent="0.3">
      <c r="A1" s="51" t="s">
        <v>453</v>
      </c>
      <c r="B1" s="11" t="s">
        <v>442</v>
      </c>
      <c r="C1" s="148"/>
      <c r="D1" s="149" t="s">
        <v>435</v>
      </c>
      <c r="E1" s="149"/>
      <c r="F1" s="149"/>
      <c r="G1" s="149"/>
      <c r="S1" t="s">
        <v>6</v>
      </c>
      <c r="T1" s="48" t="s">
        <v>42</v>
      </c>
      <c r="U1" s="48" t="s">
        <v>92</v>
      </c>
      <c r="V1" s="48" t="s">
        <v>45</v>
      </c>
      <c r="W1" s="48" t="s">
        <v>93</v>
      </c>
      <c r="X1" s="48" t="s">
        <v>35</v>
      </c>
      <c r="Y1" s="48" t="s">
        <v>94</v>
      </c>
      <c r="Z1" s="48" t="s">
        <v>15</v>
      </c>
      <c r="AA1" s="48" t="s">
        <v>307</v>
      </c>
      <c r="AB1" s="48" t="s">
        <v>95</v>
      </c>
      <c r="AC1" s="48" t="s">
        <v>96</v>
      </c>
      <c r="AD1" s="48" t="s">
        <v>53</v>
      </c>
      <c r="AE1" s="48" t="s">
        <v>55</v>
      </c>
      <c r="AF1" s="48" t="s">
        <v>57</v>
      </c>
      <c r="AG1" s="48" t="s">
        <v>97</v>
      </c>
      <c r="AH1" s="48" t="s">
        <v>308</v>
      </c>
      <c r="AI1" s="48" t="s">
        <v>62</v>
      </c>
      <c r="AJ1" s="48" t="s">
        <v>98</v>
      </c>
      <c r="AK1" s="48" t="s">
        <v>66</v>
      </c>
      <c r="AL1" s="48" t="s">
        <v>99</v>
      </c>
      <c r="AM1" s="48" t="s">
        <v>100</v>
      </c>
      <c r="AN1" s="48" t="s">
        <v>70</v>
      </c>
      <c r="AO1" s="48" t="s">
        <v>101</v>
      </c>
      <c r="AP1" s="48" t="s">
        <v>102</v>
      </c>
      <c r="AQ1" s="48" t="s">
        <v>103</v>
      </c>
      <c r="AR1" s="48" t="s">
        <v>75</v>
      </c>
      <c r="AS1" s="48" t="s">
        <v>104</v>
      </c>
      <c r="AT1" s="48" t="s">
        <v>105</v>
      </c>
      <c r="AU1" s="48" t="s">
        <v>106</v>
      </c>
      <c r="AV1" s="48" t="s">
        <v>107</v>
      </c>
      <c r="AW1" s="48" t="s">
        <v>108</v>
      </c>
      <c r="AX1" s="48" t="s">
        <v>83</v>
      </c>
      <c r="AY1" s="48" t="s">
        <v>85</v>
      </c>
      <c r="AZ1" s="48" t="s">
        <v>87</v>
      </c>
    </row>
    <row r="2" spans="1:52" ht="45" customHeight="1" x14ac:dyDescent="0.3">
      <c r="A2" s="35" t="s">
        <v>13</v>
      </c>
      <c r="B2" s="210" t="s">
        <v>464</v>
      </c>
      <c r="C2" s="148"/>
      <c r="D2" s="152" t="s">
        <v>463</v>
      </c>
      <c r="E2" s="152"/>
      <c r="F2" s="150" t="s">
        <v>402</v>
      </c>
      <c r="G2" s="151"/>
      <c r="S2" t="s">
        <v>42</v>
      </c>
      <c r="T2" s="48" t="s">
        <v>109</v>
      </c>
      <c r="U2" s="48" t="s">
        <v>92</v>
      </c>
      <c r="V2" s="48" t="s">
        <v>110</v>
      </c>
      <c r="W2" s="48" t="s">
        <v>93</v>
      </c>
      <c r="X2" s="48" t="s">
        <v>111</v>
      </c>
      <c r="Y2" s="48" t="s">
        <v>94</v>
      </c>
      <c r="Z2" s="48" t="s">
        <v>15</v>
      </c>
      <c r="AA2" s="48" t="s">
        <v>112</v>
      </c>
      <c r="AB2" s="48" t="s">
        <v>95</v>
      </c>
      <c r="AC2" s="48" t="s">
        <v>96</v>
      </c>
      <c r="AD2" s="48" t="s">
        <v>113</v>
      </c>
      <c r="AE2" s="48" t="s">
        <v>114</v>
      </c>
      <c r="AF2" s="48" t="s">
        <v>115</v>
      </c>
      <c r="AG2" s="48" t="s">
        <v>97</v>
      </c>
      <c r="AH2" s="48" t="s">
        <v>116</v>
      </c>
      <c r="AI2" s="48" t="s">
        <v>117</v>
      </c>
      <c r="AJ2" s="48" t="s">
        <v>98</v>
      </c>
      <c r="AK2" s="48" t="s">
        <v>118</v>
      </c>
      <c r="AL2" s="48" t="s">
        <v>99</v>
      </c>
      <c r="AM2" s="48" t="s">
        <v>100</v>
      </c>
      <c r="AN2" s="48" t="s">
        <v>119</v>
      </c>
      <c r="AO2" s="48" t="s">
        <v>101</v>
      </c>
      <c r="AP2" s="48" t="s">
        <v>102</v>
      </c>
      <c r="AQ2" s="48" t="s">
        <v>103</v>
      </c>
      <c r="AR2" s="48" t="s">
        <v>309</v>
      </c>
      <c r="AS2" s="48" t="s">
        <v>104</v>
      </c>
      <c r="AT2" s="48" t="s">
        <v>105</v>
      </c>
      <c r="AU2" s="48" t="s">
        <v>106</v>
      </c>
      <c r="AV2" s="48" t="s">
        <v>107</v>
      </c>
      <c r="AW2" s="48" t="s">
        <v>108</v>
      </c>
      <c r="AX2" s="48" t="s">
        <v>120</v>
      </c>
      <c r="AY2" s="48" t="s">
        <v>121</v>
      </c>
      <c r="AZ2" s="48" t="s">
        <v>122</v>
      </c>
    </row>
    <row r="3" spans="1:52" ht="26.4" customHeight="1" x14ac:dyDescent="0.3">
      <c r="A3" s="35" t="s">
        <v>22</v>
      </c>
      <c r="B3" s="33" t="s">
        <v>443</v>
      </c>
      <c r="C3" s="148"/>
      <c r="S3" t="s">
        <v>92</v>
      </c>
      <c r="T3" s="48" t="s">
        <v>123</v>
      </c>
      <c r="U3" s="48" t="s">
        <v>124</v>
      </c>
      <c r="V3" s="48" t="s">
        <v>125</v>
      </c>
      <c r="W3" s="48" t="s">
        <v>126</v>
      </c>
      <c r="X3" s="48" t="s">
        <v>36</v>
      </c>
      <c r="Y3" s="48" t="s">
        <v>127</v>
      </c>
      <c r="Z3" s="48" t="s">
        <v>128</v>
      </c>
      <c r="AA3" s="48" t="s">
        <v>129</v>
      </c>
      <c r="AB3" s="48" t="s">
        <v>130</v>
      </c>
      <c r="AC3" s="48" t="s">
        <v>131</v>
      </c>
      <c r="AD3" s="48" t="s">
        <v>132</v>
      </c>
      <c r="AE3" s="48" t="s">
        <v>133</v>
      </c>
      <c r="AF3" s="48" t="s">
        <v>134</v>
      </c>
      <c r="AG3" s="48" t="s">
        <v>135</v>
      </c>
      <c r="AH3" s="48" t="s">
        <v>136</v>
      </c>
      <c r="AI3" s="48" t="s">
        <v>137</v>
      </c>
      <c r="AJ3" s="48" t="s">
        <v>138</v>
      </c>
      <c r="AK3" s="48" t="s">
        <v>139</v>
      </c>
      <c r="AL3" s="48" t="s">
        <v>140</v>
      </c>
      <c r="AM3" s="48" t="s">
        <v>141</v>
      </c>
      <c r="AN3" s="48" t="s">
        <v>142</v>
      </c>
      <c r="AO3" s="48" t="s">
        <v>143</v>
      </c>
      <c r="AP3" s="48" t="s">
        <v>144</v>
      </c>
      <c r="AQ3" s="48" t="s">
        <v>145</v>
      </c>
      <c r="AR3" s="48" t="s">
        <v>146</v>
      </c>
      <c r="AS3" s="48" t="s">
        <v>147</v>
      </c>
      <c r="AT3" s="48" t="s">
        <v>77</v>
      </c>
      <c r="AU3" s="48" t="s">
        <v>148</v>
      </c>
      <c r="AV3" s="48" t="s">
        <v>149</v>
      </c>
      <c r="AW3" s="48" t="s">
        <v>150</v>
      </c>
      <c r="AX3" s="48" t="s">
        <v>151</v>
      </c>
      <c r="AY3" s="48" t="s">
        <v>152</v>
      </c>
      <c r="AZ3" s="48" t="s">
        <v>153</v>
      </c>
    </row>
    <row r="4" spans="1:52" ht="36.6" customHeight="1" x14ac:dyDescent="0.3">
      <c r="A4" s="36" t="s">
        <v>31</v>
      </c>
      <c r="B4" s="13" t="s">
        <v>317</v>
      </c>
      <c r="C4" s="148"/>
      <c r="E4" s="100" t="s">
        <v>403</v>
      </c>
      <c r="F4" s="100" t="s">
        <v>404</v>
      </c>
      <c r="G4" s="101" t="s">
        <v>405</v>
      </c>
      <c r="S4" t="s">
        <v>45</v>
      </c>
      <c r="T4" s="48" t="s">
        <v>154</v>
      </c>
      <c r="U4" s="48" t="s">
        <v>155</v>
      </c>
      <c r="V4" s="48" t="s">
        <v>156</v>
      </c>
      <c r="W4" s="48" t="s">
        <v>157</v>
      </c>
      <c r="X4" s="48" t="s">
        <v>158</v>
      </c>
      <c r="Y4" s="48" t="s">
        <v>159</v>
      </c>
      <c r="Z4" s="48" t="s">
        <v>160</v>
      </c>
      <c r="AA4" s="48" t="s">
        <v>161</v>
      </c>
      <c r="AB4" s="48" t="s">
        <v>162</v>
      </c>
      <c r="AC4" s="48" t="s">
        <v>163</v>
      </c>
      <c r="AD4" s="48" t="s">
        <v>164</v>
      </c>
      <c r="AE4" s="48" t="s">
        <v>54</v>
      </c>
      <c r="AF4" s="48" t="s">
        <v>165</v>
      </c>
      <c r="AG4" s="48" t="s">
        <v>166</v>
      </c>
      <c r="AH4" s="48" t="s">
        <v>167</v>
      </c>
      <c r="AI4" s="48" t="s">
        <v>168</v>
      </c>
      <c r="AJ4" s="48" t="s">
        <v>169</v>
      </c>
      <c r="AK4" s="48" t="s">
        <v>170</v>
      </c>
      <c r="AL4" s="48" t="s">
        <v>171</v>
      </c>
      <c r="AM4" s="48" t="s">
        <v>68</v>
      </c>
      <c r="AN4" s="48" t="s">
        <v>172</v>
      </c>
      <c r="AO4" s="48" t="s">
        <v>173</v>
      </c>
      <c r="AP4" s="48" t="s">
        <v>174</v>
      </c>
      <c r="AQ4" s="48" t="s">
        <v>175</v>
      </c>
      <c r="AR4" s="48" t="s">
        <v>176</v>
      </c>
      <c r="AS4" s="48" t="s">
        <v>177</v>
      </c>
      <c r="AT4" s="48" t="s">
        <v>178</v>
      </c>
      <c r="AU4" s="48" t="s">
        <v>179</v>
      </c>
      <c r="AV4" s="48" t="s">
        <v>310</v>
      </c>
      <c r="AW4" s="48" t="s">
        <v>180</v>
      </c>
      <c r="AX4" s="48" t="s">
        <v>181</v>
      </c>
      <c r="AY4" s="48" t="s">
        <v>182</v>
      </c>
      <c r="AZ4" s="48" t="s">
        <v>183</v>
      </c>
    </row>
    <row r="5" spans="1:52" ht="26.4" customHeight="1" x14ac:dyDescent="0.3">
      <c r="A5" s="36" t="s">
        <v>339</v>
      </c>
      <c r="B5" s="50" t="s">
        <v>444</v>
      </c>
      <c r="C5" s="148"/>
      <c r="E5" s="145" t="s">
        <v>406</v>
      </c>
      <c r="F5" s="145"/>
      <c r="G5" s="145"/>
      <c r="S5" t="s">
        <v>93</v>
      </c>
      <c r="T5" s="48" t="s">
        <v>184</v>
      </c>
      <c r="U5" s="48" t="s">
        <v>185</v>
      </c>
      <c r="V5" s="48" t="s">
        <v>186</v>
      </c>
      <c r="W5" s="48" t="s">
        <v>187</v>
      </c>
      <c r="X5" s="48" t="s">
        <v>188</v>
      </c>
      <c r="Y5" s="48" t="s">
        <v>189</v>
      </c>
      <c r="Z5" s="48" t="s">
        <v>14</v>
      </c>
      <c r="AA5" s="48" t="s">
        <v>190</v>
      </c>
      <c r="AB5" s="48" t="s">
        <v>191</v>
      </c>
      <c r="AC5" s="48" t="s">
        <v>192</v>
      </c>
      <c r="AD5" s="48" t="s">
        <v>193</v>
      </c>
      <c r="AF5" s="48" t="s">
        <v>194</v>
      </c>
      <c r="AG5" s="48" t="s">
        <v>195</v>
      </c>
      <c r="AH5" s="48" t="s">
        <v>59</v>
      </c>
      <c r="AI5" s="48" t="s">
        <v>196</v>
      </c>
      <c r="AJ5" s="48" t="s">
        <v>197</v>
      </c>
      <c r="AK5" s="48" t="s">
        <v>198</v>
      </c>
      <c r="AL5" s="48" t="s">
        <v>199</v>
      </c>
      <c r="AN5" s="48" t="s">
        <v>200</v>
      </c>
      <c r="AO5" s="48" t="s">
        <v>71</v>
      </c>
      <c r="AP5" s="48" t="s">
        <v>201</v>
      </c>
      <c r="AQ5" s="48" t="s">
        <v>202</v>
      </c>
      <c r="AR5" s="48" t="s">
        <v>203</v>
      </c>
      <c r="AS5" s="48" t="s">
        <v>204</v>
      </c>
      <c r="AT5" s="48" t="s">
        <v>205</v>
      </c>
      <c r="AU5" s="48" t="s">
        <v>206</v>
      </c>
      <c r="AV5" s="48" t="s">
        <v>207</v>
      </c>
      <c r="AW5" s="48" t="s">
        <v>208</v>
      </c>
      <c r="AX5" s="48" t="s">
        <v>209</v>
      </c>
      <c r="AY5" s="48" t="s">
        <v>210</v>
      </c>
      <c r="AZ5" s="48" t="s">
        <v>211</v>
      </c>
    </row>
    <row r="6" spans="1:52" ht="30" customHeight="1" x14ac:dyDescent="0.3">
      <c r="A6" s="146" t="s">
        <v>12</v>
      </c>
      <c r="B6" s="147"/>
      <c r="C6" s="148"/>
      <c r="E6" s="105">
        <v>1</v>
      </c>
      <c r="F6" s="105" t="s">
        <v>407</v>
      </c>
      <c r="G6" s="111" t="s">
        <v>436</v>
      </c>
      <c r="S6" t="s">
        <v>35</v>
      </c>
      <c r="T6" s="48" t="s">
        <v>212</v>
      </c>
      <c r="U6" s="48" t="s">
        <v>213</v>
      </c>
      <c r="V6" s="48" t="s">
        <v>214</v>
      </c>
      <c r="W6" s="48" t="s">
        <v>215</v>
      </c>
      <c r="X6" s="48" t="s">
        <v>216</v>
      </c>
      <c r="Y6" s="48" t="s">
        <v>217</v>
      </c>
      <c r="Z6" s="48" t="s">
        <v>306</v>
      </c>
      <c r="AA6" s="48" t="s">
        <v>218</v>
      </c>
      <c r="AB6" s="48" t="s">
        <v>219</v>
      </c>
      <c r="AC6" s="48" t="s">
        <v>220</v>
      </c>
      <c r="AD6" s="48" t="s">
        <v>221</v>
      </c>
      <c r="AF6" s="48" t="s">
        <v>222</v>
      </c>
      <c r="AG6" s="48" t="s">
        <v>223</v>
      </c>
      <c r="AI6" s="48" t="s">
        <v>61</v>
      </c>
      <c r="AJ6" s="48" t="s">
        <v>224</v>
      </c>
      <c r="AK6" s="48" t="s">
        <v>225</v>
      </c>
      <c r="AL6" s="48" t="s">
        <v>226</v>
      </c>
      <c r="AN6" s="48" t="s">
        <v>227</v>
      </c>
      <c r="AP6" s="48" t="s">
        <v>228</v>
      </c>
      <c r="AQ6" s="48" t="s">
        <v>229</v>
      </c>
      <c r="AR6" s="48" t="s">
        <v>230</v>
      </c>
      <c r="AS6" s="48" t="s">
        <v>231</v>
      </c>
      <c r="AT6" s="48" t="s">
        <v>232</v>
      </c>
      <c r="AU6" s="48" t="s">
        <v>233</v>
      </c>
      <c r="AV6" s="48" t="s">
        <v>234</v>
      </c>
      <c r="AW6" s="48" t="s">
        <v>235</v>
      </c>
      <c r="AX6" s="48" t="s">
        <v>236</v>
      </c>
      <c r="AY6" s="48" t="s">
        <v>237</v>
      </c>
      <c r="AZ6" s="48" t="s">
        <v>238</v>
      </c>
    </row>
    <row r="7" spans="1:52" ht="30" customHeight="1" x14ac:dyDescent="0.3">
      <c r="A7" s="35" t="s">
        <v>438</v>
      </c>
      <c r="B7" s="7" t="s">
        <v>445</v>
      </c>
      <c r="C7" s="148"/>
      <c r="E7" s="106">
        <v>2</v>
      </c>
      <c r="F7" s="106" t="s">
        <v>412</v>
      </c>
      <c r="G7" s="112" t="s">
        <v>436</v>
      </c>
      <c r="S7" t="s">
        <v>94</v>
      </c>
      <c r="T7" s="48" t="s">
        <v>239</v>
      </c>
      <c r="U7" s="48" t="s">
        <v>240</v>
      </c>
      <c r="V7" s="48" t="s">
        <v>44</v>
      </c>
      <c r="W7" s="48" t="s">
        <v>241</v>
      </c>
      <c r="X7" s="48" t="s">
        <v>242</v>
      </c>
      <c r="Y7" s="48" t="s">
        <v>243</v>
      </c>
      <c r="AA7" s="48" t="s">
        <v>244</v>
      </c>
      <c r="AB7" s="48" t="s">
        <v>50</v>
      </c>
      <c r="AC7" s="48" t="s">
        <v>51</v>
      </c>
      <c r="AD7" s="48" t="s">
        <v>245</v>
      </c>
      <c r="AF7" s="48" t="s">
        <v>246</v>
      </c>
      <c r="AG7" s="48" t="s">
        <v>247</v>
      </c>
      <c r="AI7" s="48" t="s">
        <v>63</v>
      </c>
      <c r="AJ7" s="48" t="s">
        <v>64</v>
      </c>
      <c r="AK7" s="48" t="s">
        <v>248</v>
      </c>
      <c r="AL7" s="48" t="s">
        <v>249</v>
      </c>
      <c r="AN7" s="48" t="s">
        <v>250</v>
      </c>
      <c r="AP7" s="48" t="s">
        <v>251</v>
      </c>
      <c r="AQ7" s="48" t="s">
        <v>252</v>
      </c>
      <c r="AR7" s="48" t="s">
        <v>74</v>
      </c>
      <c r="AS7" s="48" t="s">
        <v>253</v>
      </c>
      <c r="AT7" s="48" t="s">
        <v>78</v>
      </c>
      <c r="AU7" s="48" t="s">
        <v>254</v>
      </c>
      <c r="AV7" s="48" t="s">
        <v>255</v>
      </c>
      <c r="AW7" s="48" t="s">
        <v>81</v>
      </c>
      <c r="AX7" s="48" t="s">
        <v>256</v>
      </c>
      <c r="AY7" s="48" t="s">
        <v>257</v>
      </c>
      <c r="AZ7" s="48" t="s">
        <v>258</v>
      </c>
    </row>
    <row r="8" spans="1:52" ht="30" customHeight="1" x14ac:dyDescent="0.3">
      <c r="A8" s="51" t="s">
        <v>440</v>
      </c>
      <c r="B8" s="7" t="s">
        <v>446</v>
      </c>
      <c r="C8" s="148"/>
      <c r="E8" s="107">
        <v>3</v>
      </c>
      <c r="F8" s="107" t="s">
        <v>408</v>
      </c>
      <c r="G8" s="113" t="s">
        <v>436</v>
      </c>
      <c r="S8" t="s">
        <v>15</v>
      </c>
      <c r="T8" s="48" t="s">
        <v>259</v>
      </c>
      <c r="U8" s="48" t="s">
        <v>260</v>
      </c>
      <c r="W8" s="48" t="s">
        <v>261</v>
      </c>
      <c r="X8" s="48" t="s">
        <v>262</v>
      </c>
      <c r="Y8" s="48" t="s">
        <v>263</v>
      </c>
      <c r="AD8" s="48" t="s">
        <v>264</v>
      </c>
      <c r="AF8" s="48" t="s">
        <v>56</v>
      </c>
      <c r="AG8" s="48" t="s">
        <v>265</v>
      </c>
      <c r="AK8" s="48" t="s">
        <v>65</v>
      </c>
      <c r="AL8" s="48" t="s">
        <v>266</v>
      </c>
      <c r="AN8" s="48" t="s">
        <v>267</v>
      </c>
      <c r="AP8" s="48" t="s">
        <v>268</v>
      </c>
      <c r="AQ8" s="48" t="s">
        <v>269</v>
      </c>
      <c r="AS8" s="48" t="s">
        <v>270</v>
      </c>
      <c r="AU8" s="48" t="s">
        <v>271</v>
      </c>
      <c r="AV8" s="48" t="s">
        <v>272</v>
      </c>
      <c r="AX8" s="48" t="s">
        <v>273</v>
      </c>
      <c r="AY8" s="48" t="s">
        <v>216</v>
      </c>
      <c r="AZ8" s="48" t="s">
        <v>274</v>
      </c>
    </row>
    <row r="9" spans="1:52" ht="30" customHeight="1" x14ac:dyDescent="0.3">
      <c r="A9" s="35" t="s">
        <v>6</v>
      </c>
      <c r="B9" s="7" t="s">
        <v>104</v>
      </c>
      <c r="C9" s="148"/>
      <c r="E9" s="108">
        <v>4</v>
      </c>
      <c r="F9" s="108" t="s">
        <v>409</v>
      </c>
      <c r="G9" s="114" t="s">
        <v>436</v>
      </c>
      <c r="S9" t="s">
        <v>49</v>
      </c>
      <c r="T9" s="48" t="s">
        <v>275</v>
      </c>
      <c r="U9" s="48" t="s">
        <v>276</v>
      </c>
      <c r="W9" s="48" t="s">
        <v>46</v>
      </c>
      <c r="X9" s="48" t="s">
        <v>277</v>
      </c>
      <c r="Y9" s="48" t="s">
        <v>278</v>
      </c>
      <c r="AD9" s="48" t="s">
        <v>210</v>
      </c>
      <c r="AG9" s="48" t="s">
        <v>279</v>
      </c>
      <c r="AL9" s="48" t="s">
        <v>280</v>
      </c>
      <c r="AN9" s="48" t="s">
        <v>281</v>
      </c>
      <c r="AP9" s="48" t="s">
        <v>282</v>
      </c>
      <c r="AQ9" s="48" t="s">
        <v>283</v>
      </c>
      <c r="AS9" s="48" t="s">
        <v>284</v>
      </c>
      <c r="AU9" s="48" t="s">
        <v>285</v>
      </c>
      <c r="AV9" s="48" t="s">
        <v>80</v>
      </c>
      <c r="AX9" s="48" t="s">
        <v>82</v>
      </c>
      <c r="AY9" s="48" t="s">
        <v>286</v>
      </c>
      <c r="AZ9" s="48" t="s">
        <v>287</v>
      </c>
    </row>
    <row r="10" spans="1:52" ht="30" customHeight="1" x14ac:dyDescent="0.3">
      <c r="A10" s="35" t="s">
        <v>5</v>
      </c>
      <c r="B10" s="7" t="s">
        <v>301</v>
      </c>
      <c r="C10" s="148"/>
      <c r="D10" s="49" t="str">
        <f>IF(B9="ગીર સોમનાથ","ગીર_સોમનાથ",IF(B9="દેવભૂમિ દ્વારકા","દેવભૂમિ_દ્વારકા",B9))</f>
        <v>મહેસાણા</v>
      </c>
      <c r="E10" s="109">
        <v>5</v>
      </c>
      <c r="F10" s="109" t="s">
        <v>410</v>
      </c>
      <c r="G10" s="115" t="s">
        <v>436</v>
      </c>
      <c r="S10" t="s">
        <v>95</v>
      </c>
      <c r="T10" s="48" t="s">
        <v>288</v>
      </c>
      <c r="U10" s="48" t="s">
        <v>289</v>
      </c>
      <c r="X10" s="48" t="s">
        <v>290</v>
      </c>
      <c r="Y10" s="48" t="s">
        <v>291</v>
      </c>
      <c r="AD10" s="48" t="s">
        <v>292</v>
      </c>
      <c r="AG10" s="48" t="s">
        <v>58</v>
      </c>
      <c r="AL10" s="48" t="s">
        <v>67</v>
      </c>
      <c r="AN10" s="48" t="s">
        <v>293</v>
      </c>
      <c r="AP10" s="48" t="s">
        <v>72</v>
      </c>
      <c r="AQ10" s="48" t="s">
        <v>294</v>
      </c>
      <c r="AS10" s="48" t="s">
        <v>295</v>
      </c>
      <c r="AU10" s="48" t="s">
        <v>296</v>
      </c>
      <c r="AV10" s="48" t="s">
        <v>88</v>
      </c>
      <c r="AY10" s="48" t="s">
        <v>297</v>
      </c>
      <c r="AZ10" s="48" t="s">
        <v>298</v>
      </c>
    </row>
    <row r="11" spans="1:52" ht="30" customHeight="1" x14ac:dyDescent="0.3">
      <c r="A11" s="35" t="s">
        <v>7</v>
      </c>
      <c r="B11" s="7" t="s">
        <v>16</v>
      </c>
      <c r="C11" s="148"/>
      <c r="E11" s="110">
        <v>6</v>
      </c>
      <c r="F11" s="110" t="s">
        <v>411</v>
      </c>
      <c r="G11" s="116" t="s">
        <v>436</v>
      </c>
      <c r="S11" t="s">
        <v>96</v>
      </c>
      <c r="T11" s="48" t="s">
        <v>41</v>
      </c>
      <c r="U11" s="48" t="s">
        <v>299</v>
      </c>
      <c r="X11" s="48" t="s">
        <v>47</v>
      </c>
      <c r="Y11" s="48" t="s">
        <v>48</v>
      </c>
      <c r="AD11" s="48" t="s">
        <v>52</v>
      </c>
      <c r="AN11" s="48" t="s">
        <v>300</v>
      </c>
      <c r="AP11" s="48" t="s">
        <v>89</v>
      </c>
      <c r="AQ11" s="48" t="s">
        <v>73</v>
      </c>
      <c r="AS11" s="48" t="s">
        <v>301</v>
      </c>
      <c r="AU11" s="48" t="s">
        <v>302</v>
      </c>
      <c r="AY11" s="48" t="s">
        <v>84</v>
      </c>
      <c r="AZ11" s="48" t="s">
        <v>86</v>
      </c>
    </row>
    <row r="12" spans="1:52" ht="30" customHeight="1" x14ac:dyDescent="0.3">
      <c r="A12" s="35" t="s">
        <v>8</v>
      </c>
      <c r="B12" s="7" t="s">
        <v>447</v>
      </c>
      <c r="C12" s="148"/>
      <c r="E12" s="102"/>
      <c r="F12" s="102"/>
      <c r="G12" s="103"/>
      <c r="S12" t="s">
        <v>53</v>
      </c>
      <c r="U12" s="48" t="s">
        <v>43</v>
      </c>
      <c r="AN12" s="48" t="s">
        <v>303</v>
      </c>
      <c r="AQ12" s="48" t="s">
        <v>90</v>
      </c>
      <c r="AS12" s="48" t="s">
        <v>76</v>
      </c>
      <c r="AU12" s="48" t="s">
        <v>79</v>
      </c>
    </row>
    <row r="13" spans="1:52" ht="30" customHeight="1" x14ac:dyDescent="0.3">
      <c r="A13" s="35" t="s">
        <v>10</v>
      </c>
      <c r="B13" s="32" t="s">
        <v>448</v>
      </c>
      <c r="C13" s="148"/>
      <c r="E13" s="145" t="s">
        <v>413</v>
      </c>
      <c r="F13" s="145"/>
      <c r="G13" s="145"/>
      <c r="S13" t="s">
        <v>55</v>
      </c>
      <c r="AN13" s="48" t="s">
        <v>304</v>
      </c>
      <c r="AU13" s="48" t="s">
        <v>91</v>
      </c>
    </row>
    <row r="14" spans="1:52" ht="30" customHeight="1" x14ac:dyDescent="0.3">
      <c r="A14" s="146" t="s">
        <v>11</v>
      </c>
      <c r="B14" s="147"/>
      <c r="C14" s="148"/>
      <c r="E14" s="105">
        <v>1</v>
      </c>
      <c r="F14" s="105" t="s">
        <v>407</v>
      </c>
      <c r="G14" s="111" t="s">
        <v>436</v>
      </c>
      <c r="S14" t="s">
        <v>57</v>
      </c>
      <c r="AN14" s="48" t="s">
        <v>305</v>
      </c>
    </row>
    <row r="15" spans="1:52" ht="30" customHeight="1" x14ac:dyDescent="0.3">
      <c r="A15" s="35" t="s">
        <v>439</v>
      </c>
      <c r="B15" s="8" t="s">
        <v>449</v>
      </c>
      <c r="C15" s="148"/>
      <c r="E15" s="106">
        <v>2</v>
      </c>
      <c r="F15" s="106" t="s">
        <v>412</v>
      </c>
      <c r="G15" s="112" t="s">
        <v>436</v>
      </c>
      <c r="S15" t="s">
        <v>97</v>
      </c>
      <c r="AN15" s="48" t="s">
        <v>69</v>
      </c>
    </row>
    <row r="16" spans="1:52" ht="30" customHeight="1" x14ac:dyDescent="0.3">
      <c r="A16" s="51" t="s">
        <v>440</v>
      </c>
      <c r="B16" s="8" t="s">
        <v>450</v>
      </c>
      <c r="C16" s="148"/>
      <c r="E16" s="107">
        <v>3</v>
      </c>
      <c r="F16" s="107" t="s">
        <v>408</v>
      </c>
      <c r="G16" s="113" t="s">
        <v>436</v>
      </c>
      <c r="S16" t="s">
        <v>60</v>
      </c>
    </row>
    <row r="17" spans="1:19" ht="30" customHeight="1" x14ac:dyDescent="0.3">
      <c r="A17" s="35" t="s">
        <v>6</v>
      </c>
      <c r="B17" s="8" t="s">
        <v>15</v>
      </c>
      <c r="C17" s="148"/>
      <c r="E17" s="107">
        <v>4</v>
      </c>
      <c r="F17" s="107" t="s">
        <v>409</v>
      </c>
      <c r="G17" s="113" t="s">
        <v>436</v>
      </c>
      <c r="S17" t="s">
        <v>62</v>
      </c>
    </row>
    <row r="18" spans="1:19" ht="30" customHeight="1" x14ac:dyDescent="0.3">
      <c r="A18" s="35" t="s">
        <v>5</v>
      </c>
      <c r="B18" s="8" t="s">
        <v>14</v>
      </c>
      <c r="C18" s="148"/>
      <c r="D18" s="49" t="str">
        <f>IF(B17="ગીર સોમનાથ","ગીર_સોમનાથ",IF(B17="દેવભૂમિ દ્વારકા","દેવભૂમિ_દ્વારકા",B17))</f>
        <v>ગાંધીનગર</v>
      </c>
      <c r="E18" s="108">
        <v>5</v>
      </c>
      <c r="F18" s="108" t="s">
        <v>414</v>
      </c>
      <c r="G18" s="114" t="s">
        <v>436</v>
      </c>
      <c r="S18" t="s">
        <v>98</v>
      </c>
    </row>
    <row r="19" spans="1:19" ht="30" customHeight="1" x14ac:dyDescent="0.3">
      <c r="A19" s="35" t="s">
        <v>9</v>
      </c>
      <c r="B19" s="8" t="s">
        <v>17</v>
      </c>
      <c r="C19" s="148"/>
      <c r="E19" s="109">
        <v>6</v>
      </c>
      <c r="F19" s="109" t="s">
        <v>410</v>
      </c>
      <c r="G19" s="115" t="s">
        <v>436</v>
      </c>
      <c r="S19" t="s">
        <v>66</v>
      </c>
    </row>
    <row r="20" spans="1:19" ht="30" customHeight="1" x14ac:dyDescent="0.3">
      <c r="A20" s="35" t="s">
        <v>8</v>
      </c>
      <c r="B20" s="8" t="s">
        <v>451</v>
      </c>
      <c r="C20" s="148"/>
      <c r="E20" s="110">
        <v>7</v>
      </c>
      <c r="F20" s="110" t="s">
        <v>411</v>
      </c>
      <c r="G20" s="116" t="s">
        <v>436</v>
      </c>
      <c r="S20" t="s">
        <v>99</v>
      </c>
    </row>
    <row r="21" spans="1:19" ht="30" customHeight="1" x14ac:dyDescent="0.3">
      <c r="A21" s="35" t="s">
        <v>10</v>
      </c>
      <c r="B21" s="31" t="s">
        <v>452</v>
      </c>
      <c r="C21" s="148"/>
      <c r="E21" s="102"/>
      <c r="F21" s="102"/>
      <c r="G21" s="103"/>
      <c r="S21" t="s">
        <v>100</v>
      </c>
    </row>
    <row r="22" spans="1:19" ht="30" customHeight="1" x14ac:dyDescent="0.3">
      <c r="E22" s="145" t="s">
        <v>415</v>
      </c>
      <c r="F22" s="145"/>
      <c r="G22" s="145"/>
      <c r="S22" t="s">
        <v>70</v>
      </c>
    </row>
    <row r="23" spans="1:19" ht="30" customHeight="1" x14ac:dyDescent="0.3">
      <c r="E23" s="139" t="s">
        <v>417</v>
      </c>
      <c r="F23" s="140"/>
      <c r="G23" s="141"/>
      <c r="S23" t="s">
        <v>101</v>
      </c>
    </row>
    <row r="24" spans="1:19" ht="30" customHeight="1" x14ac:dyDescent="0.3">
      <c r="E24" s="117">
        <v>1</v>
      </c>
      <c r="F24" s="117" t="s">
        <v>416</v>
      </c>
      <c r="G24" s="121" t="s">
        <v>436</v>
      </c>
      <c r="S24" t="s">
        <v>102</v>
      </c>
    </row>
    <row r="25" spans="1:19" ht="30" customHeight="1" x14ac:dyDescent="0.3">
      <c r="E25" s="118">
        <v>2</v>
      </c>
      <c r="F25" s="118" t="s">
        <v>420</v>
      </c>
      <c r="G25" s="122" t="s">
        <v>436</v>
      </c>
      <c r="S25" t="s">
        <v>103</v>
      </c>
    </row>
    <row r="26" spans="1:19" ht="30" customHeight="1" x14ac:dyDescent="0.3">
      <c r="E26" s="119">
        <v>3</v>
      </c>
      <c r="F26" s="119" t="s">
        <v>414</v>
      </c>
      <c r="G26" s="123" t="s">
        <v>436</v>
      </c>
      <c r="S26" t="s">
        <v>75</v>
      </c>
    </row>
    <row r="27" spans="1:19" ht="30" customHeight="1" x14ac:dyDescent="0.3">
      <c r="E27" s="142" t="s">
        <v>418</v>
      </c>
      <c r="F27" s="143"/>
      <c r="G27" s="144"/>
      <c r="S27" t="s">
        <v>104</v>
      </c>
    </row>
    <row r="28" spans="1:19" ht="30" customHeight="1" x14ac:dyDescent="0.3">
      <c r="E28" s="117">
        <v>1</v>
      </c>
      <c r="F28" s="117" t="s">
        <v>419</v>
      </c>
      <c r="G28" s="121" t="s">
        <v>436</v>
      </c>
      <c r="S28" t="s">
        <v>105</v>
      </c>
    </row>
    <row r="29" spans="1:19" ht="30" customHeight="1" x14ac:dyDescent="0.3">
      <c r="E29" s="118">
        <v>2</v>
      </c>
      <c r="F29" s="118" t="s">
        <v>437</v>
      </c>
      <c r="G29" s="122" t="s">
        <v>436</v>
      </c>
      <c r="S29" t="s">
        <v>106</v>
      </c>
    </row>
    <row r="30" spans="1:19" ht="30" customHeight="1" x14ac:dyDescent="0.3">
      <c r="E30" s="119">
        <v>3</v>
      </c>
      <c r="F30" s="119" t="s">
        <v>414</v>
      </c>
      <c r="G30" s="123" t="s">
        <v>436</v>
      </c>
      <c r="S30" t="s">
        <v>107</v>
      </c>
    </row>
    <row r="31" spans="1:19" ht="30" customHeight="1" x14ac:dyDescent="0.3">
      <c r="E31" s="136" t="s">
        <v>422</v>
      </c>
      <c r="F31" s="137"/>
      <c r="G31" s="138"/>
      <c r="S31" t="s">
        <v>108</v>
      </c>
    </row>
    <row r="32" spans="1:19" ht="30" customHeight="1" x14ac:dyDescent="0.3">
      <c r="E32" s="117">
        <v>1</v>
      </c>
      <c r="F32" s="117" t="s">
        <v>407</v>
      </c>
      <c r="G32" s="121" t="s">
        <v>436</v>
      </c>
      <c r="S32" t="s">
        <v>83</v>
      </c>
    </row>
    <row r="33" spans="5:19" ht="30" customHeight="1" x14ac:dyDescent="0.3">
      <c r="E33" s="118">
        <v>2</v>
      </c>
      <c r="F33" s="118" t="s">
        <v>408</v>
      </c>
      <c r="G33" s="122" t="s">
        <v>436</v>
      </c>
      <c r="S33" t="s">
        <v>85</v>
      </c>
    </row>
    <row r="34" spans="5:19" ht="30" customHeight="1" x14ac:dyDescent="0.3">
      <c r="E34" s="119">
        <v>3</v>
      </c>
      <c r="F34" s="119" t="s">
        <v>409</v>
      </c>
      <c r="G34" s="123" t="s">
        <v>436</v>
      </c>
      <c r="S34" t="s">
        <v>87</v>
      </c>
    </row>
    <row r="35" spans="5:19" ht="30" customHeight="1" x14ac:dyDescent="0.3">
      <c r="E35" s="120">
        <v>4</v>
      </c>
      <c r="F35" s="120" t="s">
        <v>414</v>
      </c>
      <c r="G35" s="124" t="s">
        <v>436</v>
      </c>
    </row>
    <row r="36" spans="5:19" ht="30" customHeight="1" x14ac:dyDescent="0.3">
      <c r="E36" s="139" t="s">
        <v>423</v>
      </c>
      <c r="F36" s="140"/>
      <c r="G36" s="141"/>
    </row>
    <row r="37" spans="5:19" ht="30" customHeight="1" x14ac:dyDescent="0.3">
      <c r="E37" s="117">
        <v>1</v>
      </c>
      <c r="F37" s="117" t="s">
        <v>421</v>
      </c>
      <c r="G37" s="121" t="s">
        <v>436</v>
      </c>
    </row>
    <row r="38" spans="5:19" ht="30" customHeight="1" x14ac:dyDescent="0.3">
      <c r="E38" s="142" t="s">
        <v>424</v>
      </c>
      <c r="F38" s="143"/>
      <c r="G38" s="144"/>
    </row>
    <row r="39" spans="5:19" ht="30" customHeight="1" x14ac:dyDescent="0.3">
      <c r="E39" s="117">
        <v>1</v>
      </c>
      <c r="F39" s="117" t="s">
        <v>425</v>
      </c>
      <c r="G39" s="121" t="s">
        <v>436</v>
      </c>
    </row>
    <row r="40" spans="5:19" ht="30" customHeight="1" x14ac:dyDescent="0.3">
      <c r="E40" s="142" t="s">
        <v>426</v>
      </c>
      <c r="F40" s="143"/>
      <c r="G40" s="144"/>
    </row>
    <row r="41" spans="5:19" ht="30" customHeight="1" x14ac:dyDescent="0.3">
      <c r="E41" s="117">
        <v>1</v>
      </c>
      <c r="F41" s="117" t="s">
        <v>427</v>
      </c>
      <c r="G41" s="121" t="s">
        <v>436</v>
      </c>
    </row>
    <row r="42" spans="5:19" ht="30" customHeight="1" x14ac:dyDescent="0.3">
      <c r="E42" s="118">
        <v>2</v>
      </c>
      <c r="F42" s="118" t="s">
        <v>428</v>
      </c>
      <c r="G42" s="122" t="s">
        <v>436</v>
      </c>
    </row>
    <row r="43" spans="5:19" ht="30" customHeight="1" x14ac:dyDescent="0.3">
      <c r="E43" s="136" t="s">
        <v>429</v>
      </c>
      <c r="F43" s="137"/>
      <c r="G43" s="138"/>
    </row>
    <row r="44" spans="5:19" ht="30" customHeight="1" x14ac:dyDescent="0.3">
      <c r="E44" s="117">
        <v>1</v>
      </c>
      <c r="F44" s="117" t="s">
        <v>408</v>
      </c>
      <c r="G44" s="121" t="s">
        <v>436</v>
      </c>
    </row>
    <row r="45" spans="5:19" ht="30" customHeight="1" x14ac:dyDescent="0.3">
      <c r="E45" s="118">
        <v>2</v>
      </c>
      <c r="F45" s="118" t="s">
        <v>409</v>
      </c>
      <c r="G45" s="122" t="s">
        <v>436</v>
      </c>
    </row>
    <row r="46" spans="5:19" ht="30" customHeight="1" x14ac:dyDescent="0.3">
      <c r="E46" s="119">
        <v>3</v>
      </c>
      <c r="F46" s="119" t="s">
        <v>430</v>
      </c>
      <c r="G46" s="123" t="s">
        <v>436</v>
      </c>
    </row>
    <row r="47" spans="5:19" ht="30" customHeight="1" x14ac:dyDescent="0.3">
      <c r="E47" s="136" t="s">
        <v>431</v>
      </c>
      <c r="F47" s="137"/>
      <c r="G47" s="138"/>
    </row>
    <row r="48" spans="5:19" ht="30" customHeight="1" x14ac:dyDescent="0.3">
      <c r="E48" s="117">
        <v>1</v>
      </c>
      <c r="F48" s="117" t="s">
        <v>410</v>
      </c>
      <c r="G48" s="121" t="s">
        <v>436</v>
      </c>
    </row>
    <row r="49" spans="5:7" ht="30" customHeight="1" x14ac:dyDescent="0.3">
      <c r="E49" s="139" t="s">
        <v>433</v>
      </c>
      <c r="F49" s="140"/>
      <c r="G49" s="141"/>
    </row>
    <row r="50" spans="5:7" ht="30" customHeight="1" x14ac:dyDescent="0.3">
      <c r="E50" s="117">
        <v>1</v>
      </c>
      <c r="F50" s="117" t="s">
        <v>434</v>
      </c>
      <c r="G50" s="121" t="s">
        <v>436</v>
      </c>
    </row>
    <row r="51" spans="5:7" ht="30" customHeight="1" x14ac:dyDescent="0.3">
      <c r="E51" s="118">
        <v>2</v>
      </c>
      <c r="F51" s="118" t="s">
        <v>432</v>
      </c>
      <c r="G51" s="122" t="s">
        <v>436</v>
      </c>
    </row>
    <row r="52" spans="5:7" ht="25.05" customHeight="1" x14ac:dyDescent="0.3"/>
    <row r="53" spans="5:7" ht="25.05" customHeight="1" x14ac:dyDescent="0.3"/>
    <row r="54" spans="5:7" ht="25.05" customHeight="1" x14ac:dyDescent="0.3"/>
    <row r="55" spans="5:7" ht="25.05" customHeight="1" x14ac:dyDescent="0.3"/>
    <row r="56" spans="5:7" ht="25.05" customHeight="1" x14ac:dyDescent="0.3"/>
    <row r="57" spans="5:7" ht="25.05" customHeight="1" x14ac:dyDescent="0.3"/>
    <row r="58" spans="5:7" ht="25.05" customHeight="1" x14ac:dyDescent="0.3"/>
    <row r="59" spans="5:7" ht="25.05" customHeight="1" x14ac:dyDescent="0.3"/>
    <row r="60" spans="5:7" ht="25.05" customHeight="1" x14ac:dyDescent="0.3"/>
    <row r="61" spans="5:7" ht="25.05" customHeight="1" x14ac:dyDescent="0.3"/>
    <row r="62" spans="5:7" ht="25.05" customHeight="1" x14ac:dyDescent="0.3"/>
    <row r="63" spans="5:7" ht="25.05" customHeight="1" x14ac:dyDescent="0.3"/>
    <row r="64" spans="5:7" ht="25.05" customHeight="1" x14ac:dyDescent="0.3"/>
    <row r="65" spans="2:2" ht="25.05" customHeight="1" x14ac:dyDescent="0.3"/>
    <row r="66" spans="2:2" ht="25.05" customHeight="1" x14ac:dyDescent="0.3"/>
    <row r="67" spans="2:2" ht="25.05" customHeight="1" x14ac:dyDescent="0.3"/>
    <row r="68" spans="2:2" ht="25.05" customHeight="1" x14ac:dyDescent="0.3"/>
    <row r="69" spans="2:2" ht="25.05" customHeight="1" x14ac:dyDescent="0.3"/>
    <row r="70" spans="2:2" ht="25.05" customHeight="1" x14ac:dyDescent="0.3"/>
    <row r="71" spans="2:2" ht="25.05" customHeight="1" x14ac:dyDescent="0.3"/>
    <row r="72" spans="2:2" ht="25.05" customHeight="1" x14ac:dyDescent="0.3"/>
    <row r="73" spans="2:2" ht="25.05" customHeight="1" x14ac:dyDescent="0.3"/>
    <row r="74" spans="2:2" ht="25.05" customHeight="1" x14ac:dyDescent="0.3"/>
    <row r="75" spans="2:2" ht="25.05" customHeight="1" x14ac:dyDescent="0.3"/>
    <row r="76" spans="2:2" ht="25.05" customHeight="1" x14ac:dyDescent="0.3"/>
    <row r="77" spans="2:2" ht="25.05" customHeight="1" x14ac:dyDescent="0.3"/>
    <row r="78" spans="2:2" ht="25.05" customHeight="1" x14ac:dyDescent="0.3"/>
    <row r="79" spans="2:2" ht="25.05" hidden="1" customHeight="1" x14ac:dyDescent="0.3">
      <c r="B79" t="s">
        <v>311</v>
      </c>
    </row>
    <row r="80" spans="2:2" ht="25.05" hidden="1" customHeight="1" x14ac:dyDescent="0.3">
      <c r="B80" t="s">
        <v>312</v>
      </c>
    </row>
    <row r="81" spans="2:2" ht="25.05" hidden="1" customHeight="1" x14ac:dyDescent="0.3">
      <c r="B81" t="s">
        <v>313</v>
      </c>
    </row>
    <row r="82" spans="2:2" ht="25.05" hidden="1" customHeight="1" x14ac:dyDescent="0.3">
      <c r="B82" t="s">
        <v>314</v>
      </c>
    </row>
    <row r="83" spans="2:2" ht="25.05" hidden="1" customHeight="1" x14ac:dyDescent="0.3">
      <c r="B83" t="s">
        <v>315</v>
      </c>
    </row>
    <row r="84" spans="2:2" ht="25.05" hidden="1" customHeight="1" x14ac:dyDescent="0.3">
      <c r="B84" t="s">
        <v>316</v>
      </c>
    </row>
    <row r="85" spans="2:2" ht="25.05" hidden="1" customHeight="1" x14ac:dyDescent="0.3">
      <c r="B85" t="s">
        <v>317</v>
      </c>
    </row>
    <row r="86" spans="2:2" ht="25.05" hidden="1" customHeight="1" x14ac:dyDescent="0.3">
      <c r="B86" t="s">
        <v>318</v>
      </c>
    </row>
    <row r="87" spans="2:2" ht="25.05" hidden="1" customHeight="1" x14ac:dyDescent="0.3">
      <c r="B87" t="s">
        <v>34</v>
      </c>
    </row>
    <row r="88" spans="2:2" ht="25.05" hidden="1" customHeight="1" x14ac:dyDescent="0.3">
      <c r="B88" t="s">
        <v>319</v>
      </c>
    </row>
    <row r="89" spans="2:2" hidden="1" x14ac:dyDescent="0.3">
      <c r="B89" t="s">
        <v>320</v>
      </c>
    </row>
    <row r="90" spans="2:2" hidden="1" x14ac:dyDescent="0.3">
      <c r="B90" t="s">
        <v>321</v>
      </c>
    </row>
    <row r="91" spans="2:2" hidden="1" x14ac:dyDescent="0.3">
      <c r="B91" t="s">
        <v>322</v>
      </c>
    </row>
    <row r="92" spans="2:2" hidden="1" x14ac:dyDescent="0.3">
      <c r="B92" t="s">
        <v>323</v>
      </c>
    </row>
    <row r="93" spans="2:2" hidden="1" x14ac:dyDescent="0.3">
      <c r="B93" t="s">
        <v>324</v>
      </c>
    </row>
    <row r="94" spans="2:2" hidden="1" x14ac:dyDescent="0.3">
      <c r="B94" t="s">
        <v>325</v>
      </c>
    </row>
    <row r="95" spans="2:2" hidden="1" x14ac:dyDescent="0.3">
      <c r="B95" t="s">
        <v>326</v>
      </c>
    </row>
    <row r="96" spans="2:2" hidden="1" x14ac:dyDescent="0.3">
      <c r="B96" t="s">
        <v>327</v>
      </c>
    </row>
    <row r="97" spans="1:2" hidden="1" x14ac:dyDescent="0.3">
      <c r="B97" t="s">
        <v>328</v>
      </c>
    </row>
    <row r="98" spans="1:2" hidden="1" x14ac:dyDescent="0.3">
      <c r="B98" t="s">
        <v>329</v>
      </c>
    </row>
    <row r="99" spans="1:2" hidden="1" x14ac:dyDescent="0.3">
      <c r="B99" t="s">
        <v>330</v>
      </c>
    </row>
    <row r="100" spans="1:2" hidden="1" x14ac:dyDescent="0.3">
      <c r="B100" t="s">
        <v>338</v>
      </c>
    </row>
    <row r="101" spans="1:2" hidden="1" x14ac:dyDescent="0.3">
      <c r="B101" t="s">
        <v>337</v>
      </c>
    </row>
    <row r="102" spans="1:2" hidden="1" x14ac:dyDescent="0.3">
      <c r="B102" t="s">
        <v>336</v>
      </c>
    </row>
    <row r="103" spans="1:2" hidden="1" x14ac:dyDescent="0.3">
      <c r="B103" t="s">
        <v>335</v>
      </c>
    </row>
    <row r="104" spans="1:2" hidden="1" x14ac:dyDescent="0.3">
      <c r="B104" t="s">
        <v>334</v>
      </c>
    </row>
    <row r="105" spans="1:2" hidden="1" x14ac:dyDescent="0.3">
      <c r="B105" t="s">
        <v>333</v>
      </c>
    </row>
    <row r="106" spans="1:2" hidden="1" x14ac:dyDescent="0.3">
      <c r="B106" t="s">
        <v>332</v>
      </c>
    </row>
    <row r="107" spans="1:2" hidden="1" x14ac:dyDescent="0.3">
      <c r="B107" t="s">
        <v>331</v>
      </c>
    </row>
    <row r="111" spans="1:2" x14ac:dyDescent="0.3">
      <c r="A111" s="57">
        <f>IF(OR(B4="જીલ્લાફેર એકતરફી ઓનલાઈન બદલી",B4="જીલ્લાફેર એકતરફી બદલી",B4="જિલ્લાફેર અરસ પરસ બદલી",B4="અસાધ્ય રોગ અને ગંભીર બીમારીના કિસ્સાઓની જિલ્લાફેર બદલી",B4="જિલ્લા વિભાજન અન્વયે કરવાની થતી બદલી",B4="રાજ્ય/રાષ્ટ્રીય સુરક્ષા સેવા હેઠળના કર્મચારીઓના શિક્ષક પતિ/પત્નીની જિલ્લા ફેર બદલી",B4="રાજ્યના વડા મથકના બિનબદલી પાત્ર કર્મચારીઓના શિક્ષક પતિ/પત્નીની જિલ્લા ફેર બદલી"),1,2)</f>
        <v>1</v>
      </c>
    </row>
  </sheetData>
  <sheetProtection algorithmName="SHA-512" hashValue="GrJK4R+snVF+FoHWU3odJoJVCfJowkWICV24r86cA8svzpFv8JzJ9BFWxmORg26gzwzrERUtIi3KWvsC3S31tg==" saltValue="5rFVE7ErfYnpfjCrdehcGQ==" spinCount="100000" sheet="1" objects="1" scenarios="1"/>
  <protectedRanges>
    <protectedRange sqref="A1 A8 A16" name="Range2"/>
    <protectedRange sqref="B1:B5 B7:B10 B12:B13 B20:B21 B15:B18" name="Range1"/>
  </protectedRanges>
  <mergeCells count="18">
    <mergeCell ref="E22:G22"/>
    <mergeCell ref="E40:G40"/>
    <mergeCell ref="E23:G23"/>
    <mergeCell ref="A14:B14"/>
    <mergeCell ref="C1:C21"/>
    <mergeCell ref="E27:G27"/>
    <mergeCell ref="E5:G5"/>
    <mergeCell ref="D1:G1"/>
    <mergeCell ref="F2:G2"/>
    <mergeCell ref="D2:E2"/>
    <mergeCell ref="A6:B6"/>
    <mergeCell ref="E13:G13"/>
    <mergeCell ref="E43:G43"/>
    <mergeCell ref="E47:G47"/>
    <mergeCell ref="E49:G49"/>
    <mergeCell ref="E31:G31"/>
    <mergeCell ref="E38:G38"/>
    <mergeCell ref="E36:G36"/>
  </mergeCells>
  <conditionalFormatting sqref="B1 B7:B13 B15:B21 B3:B5">
    <cfRule type="containsBlanks" dxfId="13" priority="2">
      <formula>LEN(TRIM(B1))=0</formula>
    </cfRule>
  </conditionalFormatting>
  <conditionalFormatting sqref="B2">
    <cfRule type="containsBlanks" dxfId="0" priority="1">
      <formula>LEN(TRIM(B2))=0</formula>
    </cfRule>
  </conditionalFormatting>
  <dataValidations xWindow="960" yWindow="876" count="13">
    <dataValidation type="list" allowBlank="1" showInputMessage="1" showErrorMessage="1" promptTitle="સિલેક્ટ કરો." prompt="યોગ્ય વિકલ્પ પસંદ કરો." sqref="B12 B20" xr:uid="{64467A48-5C57-42F2-8240-FE8D89CF048D}">
      <formula1>"પહેલાં,પછી,શાળા સમય દરમિયાન"</formula1>
    </dataValidation>
    <dataValidation allowBlank="1" showInputMessage="1" showErrorMessage="1" promptTitle="ઓર્ડર નંબર લખો." prompt="માન. જીલ્લા પ્રાથમિક શિક્ષણાધિકારી સાહેબશ્રી દ્વારા મળેલ ઓર્ડર નંબર લખો._x000a__x000a_બ્રિજેશ પટેલ" sqref="B2" xr:uid="{8D544CF4-79E6-40EB-BDF4-F65E0B633B1B}"/>
    <dataValidation allowBlank="1" showInputMessage="1" showErrorMessage="1" promptTitle="હાલની શાળાનું નામ" prompt="તમે છેલ્લે હાલ જે શાળામાં નોકરી કરો છો તે શાળાનું પુરુનામ લખો._x000a__x000a_બ્રિજેશ પટેલ" sqref="B7" xr:uid="{B553C5D0-93A4-474C-9268-C4897632CF71}"/>
    <dataValidation allowBlank="1" showInputMessage="1" showErrorMessage="1" promptTitle="બદલી વાળી / ફાળવેલ શાળા" prompt="તમે માંગણીથી પસંદ કરેલ અથવા વધ-ઘટથી ફાળવવામાં આવેલ  શાળાનું પુરુનામ લખો._x000a__x000a_બ્રિજેશ પટેલ" sqref="B15" xr:uid="{3796C09B-4C70-44BB-99F8-C3ACAF37043A}"/>
    <dataValidation allowBlank="1" showInputMessage="1" showErrorMessage="1" promptTitle="હાલની શાળાની માહિતી" prompt="હાલની શાળાની માહિતી લખો." sqref="B11" xr:uid="{BD07BBE3-5506-4119-BF3F-A2FB8EC2CE80}"/>
    <dataValidation type="list" allowBlank="1" showInputMessage="1" showErrorMessage="1" promptTitle="જીલ્લો સિલેક્ટ" prompt="છૂટા થવાનું હોય તે શાળાનો જીલ્લો સિલેક્ટ કરો." sqref="B9" xr:uid="{5F26B3DB-948E-4447-B811-D94561C7A336}">
      <formula1>INDIRECT($A$9)</formula1>
    </dataValidation>
    <dataValidation type="list" allowBlank="1" showInputMessage="1" showErrorMessage="1" promptTitle="જીલ્લો સિલેક્ટ" prompt="હાજર થવાનું હોય તે શાળાનો જીલ્લો સિલેક્ટ કરો." sqref="B17" xr:uid="{07276BFA-F10C-47A0-B6EC-3D0BB1941E30}">
      <formula1>INDIRECT($A$17)</formula1>
    </dataValidation>
    <dataValidation type="list" allowBlank="1" showInputMessage="1" showErrorMessage="1" promptTitle="હાલની શાળાની માહિતી" prompt="છૂટા થતા હોય તે શાળાનો તાલુકો સિલેક્ટ કરો." sqref="B10" xr:uid="{78D20651-6621-4C9C-AA2F-979D7FBA67CD}">
      <formula1>INDIRECT($D$10)</formula1>
    </dataValidation>
    <dataValidation type="list" allowBlank="1" showInputMessage="1" showErrorMessage="1" promptTitle="હાજર કરવા અંગેની શાળાની વિગત" prompt="હાજર થવાનું હોય તે શાળાનો તાલુકો સિલેક્ટ કરો." sqref="B18" xr:uid="{BE8A5042-4DE9-4586-B1C5-270AFEE97E10}">
      <formula1>INDIRECT($D$18)</formula1>
    </dataValidation>
    <dataValidation type="list" allowBlank="1" showInputMessage="1" showErrorMessage="1" promptTitle="બદલીનો પ્રકાર" prompt="બદલીનો પ્રકાર પસંદ કરો." sqref="B5" xr:uid="{4D34C3D8-E0F0-42B9-9669-8916F1915F4F}">
      <formula1>"જીલ્લા પ્રાથમિક શિક્ષણાધિકારીશ્રી,શાસનાધિકારીશ્રી"</formula1>
    </dataValidation>
    <dataValidation type="list" allowBlank="1" showInputMessage="1" showErrorMessage="1" promptTitle="સિલેક્ટ કરો." prompt="જો પુરુષ હોય તો શિક્ષકનું નામ શ્રી_x000a_અને સ્ત્રી હોય તો શિક્ષકનું નામ શ્રીમતી_x000a_પસંદ કરવું._x000a__x000a_બ્રિજેશ પટેલ" sqref="A1" xr:uid="{C1B8B1FA-5A0D-4FF1-9AEC-B4AC28242055}">
      <formula1>"શિક્ષકનું નામ શ્રી,શિક્ષકનું નામ શ્રીમતી"</formula1>
    </dataValidation>
    <dataValidation type="list" allowBlank="1" showInputMessage="1" showErrorMessage="1" promptTitle="બદલીનો પ્રકાર" prompt="બદલીનો પ્રકાર પસંદ કરો." sqref="B4" xr:uid="{00000000-0002-0000-0000-000000000000}">
      <formula1>$B$79:$B$107</formula1>
    </dataValidation>
    <dataValidation type="list" allowBlank="1" showInputMessage="1" showErrorMessage="1" promptTitle="સિલેક્ટ" prompt="યોગ્ય લાગુ પડતું સિલેક્ટ કરો._x000a__x000a_બ્રિજેશ પટેલ" sqref="A8 A16" xr:uid="{5A37FC16-E98B-4486-AA2B-7F447346FD84}">
      <formula1>"પગારકેન્દ્ર શાળા,તાલુકા શાળા "</formula1>
    </dataValidation>
  </dataValidations>
  <hyperlinks>
    <hyperlink ref="G6" location="'છુટા કર્યાનો રિપોર્ટ લેટરપેડ'!A1" display="Click Here" xr:uid="{9A57E321-53DF-42CA-B9A5-9045D2ADF1BC}"/>
    <hyperlink ref="G14" location="'છુટા કર્યાનો રિપોર્ટ લેટરપેડ'!A1" display="Click Here" xr:uid="{1A6017F2-6CA7-4CB9-8A28-BF8F76ED4530}"/>
    <hyperlink ref="G32" location="'છુટા કર્યાનો રિપોર્ટ લેટરપેડ'!A1" display="Click Here" xr:uid="{9D51529F-624F-456D-AC69-E48E0F52F991}"/>
    <hyperlink ref="G7" location="'છુટા થયા નો રિપોર્ટ '!A1" display="Click Here" xr:uid="{4D1E9D27-D71F-4754-9D60-3D37BF7595C6}"/>
    <hyperlink ref="G15" location="'છુટા થયા નો રિપોર્ટ '!A1" display="Click Here" xr:uid="{E403E228-29A4-49D0-BB2B-053973DDA8A6}"/>
    <hyperlink ref="G37" location="'છુટા થયા નો રિપોર્ટ '!A1" display="Click Here" xr:uid="{11C39D65-23B6-4932-8E0E-73A6AD5F45E9}"/>
    <hyperlink ref="G8" location="'ભોગવેલ રજા પ્રમાણપત્ર'!A1" display="Click Here" xr:uid="{FB81168D-0C23-4D28-9199-53629A838C2B}"/>
    <hyperlink ref="G16" location="'ભોગવેલ રજા પ્રમાણપત્ર'!A1" display="Click Here" xr:uid="{887C06EF-9FB2-492A-9DD6-64D3582ECEFC}"/>
    <hyperlink ref="G33" location="'ભોગવેલ રજા પ્રમાણપત્ર'!A1" display="Click Here" xr:uid="{74C81D16-646F-464B-BB48-B8A3C2F940EA}"/>
    <hyperlink ref="G44" location="'ભોગવેલ રજા પ્રમાણપત્ર'!A1" display="Click Here" xr:uid="{B40A382B-3C5B-41B5-B941-34EA47A15707}"/>
    <hyperlink ref="G9" location="LPC!A1" display="Click Here" xr:uid="{52FEDE18-B131-47AD-A144-2FC693C47EBB}"/>
    <hyperlink ref="G17" location="LPC!A1" display="Click Here" xr:uid="{95287532-06D9-4BC5-A4B2-050E661E3A05}"/>
    <hyperlink ref="G34" location="LPC!A1" display="Click Here" xr:uid="{B9A50E3C-F027-46BE-B7BD-684AE0CFBDDA}"/>
    <hyperlink ref="G45" location="LPC!A1" display="Click Here" xr:uid="{92E907DB-6351-462C-9FEF-80A8B46B95C9}"/>
    <hyperlink ref="G10" location="'હાજર કર્યાનો રિપોર્ટ લેટરપેડ'!A1" display="Click Here" xr:uid="{917AE07D-1219-45B4-9454-84EF7E5D7101}"/>
    <hyperlink ref="G19" location="'હાજર કર્યાનો રિપોર્ટ લેટરપેડ'!A1" display="Click Here" xr:uid="{372E877F-2878-4308-9895-F1A54B81BA5E}"/>
    <hyperlink ref="G48" location="'હાજર કર્યાનો રિપોર્ટ લેટરપેડ'!A1" display="Click Here" xr:uid="{DCC6DF68-CB8C-4AA4-B4BD-13189F054293}"/>
    <hyperlink ref="G11" location="'હાજર થયા નો રિપોર્ટ '!A1" display="Click Here" xr:uid="{CF4F27DD-A899-431E-B0B2-E2FB61648D1B}"/>
    <hyperlink ref="G20" location="'હાજર થયા નો રિપોર્ટ '!A1" display="Click Here" xr:uid="{EEA1BB15-55A3-4EAD-8582-D0A6A49C46C1}"/>
    <hyperlink ref="G50" location="'હાજર થયા નો રિપોર્ટ '!A1" display="Click Here" xr:uid="{74444586-58CB-4A8B-BFC9-EF14541C01F6}"/>
    <hyperlink ref="G18" location="પ્રમાણપત્રો!A1" display="Click Here" xr:uid="{EA6505C4-EA04-460E-830A-4CE1470C93BA}"/>
    <hyperlink ref="G26" location="પ્રમાણપત્રો!A1" display="Click Here" xr:uid="{E92F3330-3C1A-4258-B471-FE22DCAC115F}"/>
    <hyperlink ref="G30" location="પ્રમાણપત્રો!A1" display="Click Here" xr:uid="{117290E7-298D-4AE2-AD14-B7B29F0FF095}"/>
    <hyperlink ref="G35" location="પ્રમાણપત્રો!A1" display="Click Here" xr:uid="{E31090E8-F83D-45A1-B6D0-3BD185CA6330}"/>
    <hyperlink ref="G42" location="પ્રમાણપત્રો!A1" display="Click Here" xr:uid="{5953E587-CF71-4F95-BA35-140858C32948}"/>
    <hyperlink ref="G46" location="પ્રમાણપત્રો!A1" display="Click Here" xr:uid="{7626C993-9148-49E8-8E90-36936CE44976}"/>
    <hyperlink ref="G24" location="'તાલુકામાં છુટા શિક્ષક ની અરજી'!A1" display="Click Here" xr:uid="{B42B65BE-C42C-49C9-BCE1-AC3ABD34D585}"/>
    <hyperlink ref="G25" location="'તાલુકા માંથી છુટા કરવા ભલામણ'!A1" display="Click Here" xr:uid="{BEAB2A1D-D5AB-4046-9314-43D718D93A49}"/>
    <hyperlink ref="G28" location="'જીલ્લામાં છુટા શિક્ષક ની અરજી'!A1" display="Click Here" xr:uid="{A755AC8C-C0C8-41F9-9C7D-163ECC16CE36}"/>
    <hyperlink ref="G29" location="'જીલ્લામાંથી છુટા કરવા ભલામણ'!A1" display="Click Here" xr:uid="{420EF569-D91B-4B73-8DF2-9339E35B8FB4}"/>
    <hyperlink ref="G39" location="'જીલ્લામાં છુટા શિક્ષક ની અરજી'!A1" display="Click Here" xr:uid="{79CAEA5D-D161-4F18-AD44-956839100E66}"/>
    <hyperlink ref="G41" location="'જીલ્લામાં હાજર શિક્ષકની અરજી '!A1" display="Click Here" xr:uid="{11F8F6EA-652C-4E74-AC4F-8275729A1367}"/>
    <hyperlink ref="G51" location="'તાલુકામાં હાજર શિક્ષકની અરજ'!A1" display="Click Here" xr:uid="{1CFF1A91-6E6E-4DC3-A501-024328DBE572}"/>
  </hyperlinks>
  <pageMargins left="0.51" right="0.28999999999999998"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637E-7FE0-4909-8241-76244981068E}">
  <sheetPr>
    <tabColor rgb="FF339933"/>
  </sheetPr>
  <dimension ref="A1:R27"/>
  <sheetViews>
    <sheetView showGridLines="0" showRowColHeaders="0" zoomScaleNormal="100" zoomScaleSheetLayoutView="100" workbookViewId="0">
      <selection activeCell="D1" sqref="D1:F1"/>
    </sheetView>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15.33203125" customWidth="1"/>
    <col min="7" max="7" width="0.21875" customWidth="1"/>
  </cols>
  <sheetData>
    <row r="1" spans="1:18" ht="20.399999999999999" x14ac:dyDescent="0.65">
      <c r="A1" s="5"/>
      <c r="B1" s="5"/>
      <c r="C1" s="5"/>
      <c r="D1" s="163" t="str">
        <f>IF(INDEX!B7="","",INDEX!B7)</f>
        <v>વેડા પ્રાથમિક શાળા</v>
      </c>
      <c r="E1" s="163"/>
      <c r="F1" s="163"/>
      <c r="G1" s="14"/>
    </row>
    <row r="2" spans="1:18" ht="20.399999999999999" customHeight="1" x14ac:dyDescent="0.65">
      <c r="A2" s="5"/>
      <c r="B2" s="5"/>
      <c r="C2" s="5"/>
      <c r="D2" s="163" t="str">
        <f>"તાલુકો : "&amp;INDEX!B10&amp;"‌‌‌‌‌‌‌‌, જિલ્લો : "&amp;INDEX!B9</f>
        <v>તાલુકો : સતલાસણા‌‌‌‌‌‌‌‌, જિલ્લો : મહેસાણા</v>
      </c>
      <c r="E2" s="163"/>
      <c r="F2" s="163"/>
      <c r="G2" s="14"/>
    </row>
    <row r="3" spans="1:18" ht="20.399999999999999" customHeight="1" x14ac:dyDescent="0.65">
      <c r="A3" s="5"/>
      <c r="B3" s="5"/>
      <c r="C3" s="5"/>
      <c r="D3" s="130" t="s">
        <v>340</v>
      </c>
      <c r="E3" s="167" t="s">
        <v>441</v>
      </c>
      <c r="F3" s="167"/>
      <c r="G3" s="14"/>
    </row>
    <row r="4" spans="1:18" ht="20.399999999999999" customHeight="1" x14ac:dyDescent="0.65">
      <c r="A4" s="14" t="s">
        <v>23</v>
      </c>
      <c r="B4" s="5"/>
      <c r="C4" s="5"/>
      <c r="D4" s="5"/>
      <c r="E4" s="5"/>
      <c r="F4" s="5"/>
      <c r="G4" s="5"/>
    </row>
    <row r="5" spans="1:18" ht="20.399999999999999" customHeight="1" x14ac:dyDescent="0.65">
      <c r="A5" s="44" t="str">
        <f>IF(INDEX!B5="","",INDEX!B5)</f>
        <v>જીલ્લા પ્રાથમિક શિક્ષણાધિકારીશ્રી</v>
      </c>
      <c r="B5" s="5"/>
      <c r="C5" s="5"/>
      <c r="D5" s="5"/>
      <c r="E5" s="5"/>
      <c r="F5" s="5"/>
      <c r="G5" s="5"/>
      <c r="I5" s="46"/>
    </row>
    <row r="6" spans="1:18" ht="20.399999999999999" customHeight="1" x14ac:dyDescent="0.65">
      <c r="A6" s="44" t="str">
        <f>IF(A5="જીલ્લા પ્રાથમિક શિક્ષણાધિકારીશ્રી","શિક્ષણ શાખા, જીલ્લા પંચાયત","મ્યુનિસિપલ કોર્પોરેશન")</f>
        <v>શિક્ષણ શાખા, જીલ્લા પંચાયત</v>
      </c>
      <c r="B6" s="5"/>
      <c r="C6" s="5"/>
      <c r="D6" s="5"/>
      <c r="E6" s="5"/>
      <c r="F6" s="5"/>
      <c r="G6" s="5"/>
      <c r="I6" s="46"/>
    </row>
    <row r="7" spans="1:18" ht="21" customHeight="1" x14ac:dyDescent="0.65">
      <c r="A7" s="44" t="str">
        <f>IF(A5="જીલ્લા પ્રાથમિક શિક્ષણાધિકારીશ્રી",INDEX!B9,INDEX!B10)</f>
        <v>મહેસાણા</v>
      </c>
      <c r="B7" s="5"/>
      <c r="C7" s="5"/>
      <c r="D7" s="5"/>
      <c r="E7" s="5"/>
      <c r="F7" s="5"/>
      <c r="G7" s="5"/>
      <c r="K7" s="149" t="s">
        <v>435</v>
      </c>
      <c r="L7" s="149"/>
      <c r="M7" s="149"/>
      <c r="N7" s="149"/>
      <c r="O7" s="149"/>
      <c r="P7" s="149"/>
      <c r="Q7" s="149"/>
      <c r="R7" s="149"/>
    </row>
    <row r="8" spans="1:18" ht="40.799999999999997" customHeight="1" x14ac:dyDescent="0.3">
      <c r="A8" s="131" t="s">
        <v>454</v>
      </c>
      <c r="B8" s="165" t="str">
        <f>INDEX!B4&amp;"થી બદલી થયેલ શિક્ષકને આપની કક્ષાએથી છુટા કરવાની ભલામણ બાબત"</f>
        <v>જીલ્લાફેર એકતરફી બદલીથી બદલી થયેલ શિક્ષકને આપની કક્ષાએથી છુટા કરવાની ભલામણ બાબત</v>
      </c>
      <c r="C8" s="165"/>
      <c r="D8" s="165"/>
      <c r="E8" s="165"/>
      <c r="F8" s="165"/>
      <c r="G8" s="165"/>
      <c r="K8" s="149"/>
      <c r="L8" s="149"/>
      <c r="M8" s="149"/>
      <c r="N8" s="149"/>
      <c r="O8" s="149"/>
      <c r="P8" s="149"/>
      <c r="Q8" s="149"/>
      <c r="R8" s="149"/>
    </row>
    <row r="9" spans="1:18" ht="40.200000000000003" customHeight="1" x14ac:dyDescent="0.3">
      <c r="A9" s="131" t="s">
        <v>455</v>
      </c>
      <c r="B9" s="165" t="str">
        <f>"માન. જિ.પ્રા.શિ. સાહેબશ્રી, "&amp;INDEX!B17&amp;"નો તારીખ "&amp;INDEX!B3&amp;" વાળો હૂકમ ક્રમાંક : "&amp;INDEX!B2</f>
        <v>માન. જિ.પ્રા.શિ. સાહેબશ્રી, ગાંધીનગરનો તારીખ 26-07-2023 વાળો હૂકમ ક્રમાંક : જિપંગાં/ જિશિસ/ એકતરફી/જિ.ફે.બ./ કેમ્પ/ મકમ-૧/  વશી/ 5360-5366/ 2023</v>
      </c>
      <c r="C9" s="165"/>
      <c r="D9" s="165"/>
      <c r="E9" s="165"/>
      <c r="F9" s="165"/>
      <c r="G9" s="165"/>
      <c r="K9" s="149"/>
      <c r="L9" s="149"/>
      <c r="M9" s="149"/>
      <c r="N9" s="149"/>
      <c r="O9" s="149"/>
      <c r="P9" s="149"/>
      <c r="Q9" s="149"/>
      <c r="R9" s="149"/>
    </row>
    <row r="10" spans="1:18" ht="20.399999999999999" x14ac:dyDescent="0.65">
      <c r="A10" s="5"/>
      <c r="B10" s="14"/>
      <c r="C10" s="5"/>
      <c r="D10" s="5"/>
      <c r="E10" s="5"/>
      <c r="F10" s="5"/>
      <c r="G10" s="5"/>
      <c r="K10" s="149"/>
      <c r="L10" s="149"/>
      <c r="M10" s="149"/>
      <c r="N10" s="149"/>
      <c r="O10" s="149"/>
      <c r="P10" s="149"/>
      <c r="Q10" s="149"/>
      <c r="R10" s="149"/>
    </row>
    <row r="11" spans="1:18" ht="198.6" customHeight="1" x14ac:dyDescent="0.3">
      <c r="A11" s="166" t="str">
        <f>CONCATENATE('1 છુટા થયા નો રિપોર્ટ TPEO'!A11:G11,'1 છુટા થયા નો રિપોર્ટ TPEO'!A12:G12," મળતાં સદર શિક્ષકશ્રીને આપની કક્ષાએથી છુટા કરવા માટે આપ  સાહેબશ્રીને નમ્ર અરજ સહ વિનંતી. આ અરજી ધ્યાને લઇ આપની કક્ષાએથી ઘટતું કરવા મારી વિનંતી.")</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 મળતાં સદર શિક્ષકશ્રીને આપની કક્ષાએથી છુટા કરવા માટે આપ  સાહેબશ્રીને નમ્ર અરજ સહ વિનંતી. આ અરજી ધ્યાને લઇ આપની કક્ષાએથી ઘટતું કરવા મારી વિનંતી.</v>
      </c>
      <c r="B11" s="166"/>
      <c r="C11" s="166"/>
      <c r="D11" s="166"/>
      <c r="E11" s="166"/>
      <c r="F11" s="166"/>
      <c r="G11" s="166"/>
    </row>
    <row r="12" spans="1:18" ht="27" customHeight="1" x14ac:dyDescent="0.65">
      <c r="A12" s="17"/>
      <c r="B12" s="15"/>
      <c r="C12" s="15"/>
      <c r="D12" s="15"/>
      <c r="E12" s="16"/>
      <c r="F12" s="15"/>
      <c r="G12" s="15"/>
    </row>
    <row r="13" spans="1:18" ht="21.6" x14ac:dyDescent="0.65">
      <c r="A13" s="12" t="s">
        <v>21</v>
      </c>
      <c r="B13" s="12"/>
      <c r="C13" s="20"/>
      <c r="D13" s="20"/>
      <c r="E13" s="21"/>
      <c r="F13" s="21"/>
      <c r="G13" s="17"/>
      <c r="H13" s="2"/>
    </row>
    <row r="14" spans="1:18" ht="21.6" x14ac:dyDescent="0.65">
      <c r="A14" s="14"/>
      <c r="B14" s="18"/>
      <c r="C14" s="18"/>
      <c r="D14" s="18"/>
      <c r="E14" s="18"/>
      <c r="F14" s="18"/>
      <c r="G14" s="18"/>
      <c r="H14" s="2"/>
    </row>
    <row r="15" spans="1:18" ht="22.8" x14ac:dyDescent="0.65">
      <c r="A15" s="14"/>
      <c r="B15" s="18"/>
      <c r="C15" s="18"/>
      <c r="D15" s="162" t="str">
        <f>IF(INDEX!B7="","",INDEX!B7)</f>
        <v>વેડા પ્રાથમિક શાળા</v>
      </c>
      <c r="E15" s="162"/>
      <c r="F15" s="162"/>
      <c r="G15" s="18"/>
      <c r="H15" s="2"/>
    </row>
    <row r="16" spans="1:18" ht="22.8" x14ac:dyDescent="0.65">
      <c r="A16" s="14"/>
      <c r="B16" s="18"/>
      <c r="C16" s="18"/>
      <c r="D16" s="162" t="str">
        <f>" તાલુકો:-"&amp;INDEX!B10&amp;", જીલ્લો:-"&amp;INDEX!B9</f>
        <v xml:space="preserve"> તાલુકો:-સતલાસણા, જીલ્લો:-મહેસાણા</v>
      </c>
      <c r="E16" s="162"/>
      <c r="F16" s="162"/>
      <c r="G16" s="18"/>
      <c r="H16" s="2"/>
    </row>
    <row r="17" spans="1:8" ht="22.8" x14ac:dyDescent="0.65">
      <c r="A17" s="14"/>
      <c r="B17" s="18"/>
      <c r="C17" s="18"/>
      <c r="D17" s="92"/>
      <c r="E17" s="92"/>
      <c r="F17" s="92"/>
      <c r="G17" s="18"/>
      <c r="H17" s="2"/>
    </row>
    <row r="18" spans="1:8" ht="21.6" x14ac:dyDescent="0.65">
      <c r="A18" s="14"/>
      <c r="B18" s="18"/>
      <c r="C18" s="18"/>
      <c r="D18" s="18"/>
      <c r="E18" s="18"/>
      <c r="F18" s="18"/>
      <c r="G18" s="18"/>
      <c r="H18" s="2"/>
    </row>
    <row r="19" spans="1:8" ht="22.8" x14ac:dyDescent="0.75">
      <c r="A19" s="22" t="s">
        <v>3</v>
      </c>
      <c r="B19" s="5"/>
      <c r="C19" s="5"/>
      <c r="D19" s="5"/>
      <c r="E19" s="5"/>
      <c r="F19" s="5"/>
      <c r="G19" s="5"/>
    </row>
    <row r="20" spans="1:8" ht="21.6" x14ac:dyDescent="0.65">
      <c r="A20" s="38" t="str">
        <f>"(1)  તાલુકા પ્રાથમિક શિક્ષણાધિકારી સાહેબશ્રી, "&amp;INDEX!B10&amp;" ના જાણ સારું"</f>
        <v>(1)  તાલુકા પ્રાથમિક શિક્ષણાધિકારી સાહેબશ્રી, સતલાસણા ના જાણ સારું</v>
      </c>
      <c r="B20" s="5"/>
      <c r="C20" s="5"/>
      <c r="D20" s="5"/>
      <c r="E20" s="5"/>
      <c r="F20" s="5"/>
      <c r="G20" s="5"/>
    </row>
    <row r="21" spans="1:8" ht="21.6" x14ac:dyDescent="0.65">
      <c r="A21" s="1" t="s">
        <v>37</v>
      </c>
      <c r="B21" s="5"/>
      <c r="C21" s="5"/>
      <c r="D21" s="5"/>
      <c r="E21" s="5"/>
      <c r="F21" s="5"/>
      <c r="G21" s="5"/>
    </row>
    <row r="22" spans="1:8" ht="21.6" x14ac:dyDescent="0.65">
      <c r="A22" s="1"/>
      <c r="B22" s="19"/>
      <c r="C22" s="19"/>
      <c r="D22" s="19"/>
      <c r="E22" s="19"/>
      <c r="F22" s="19"/>
      <c r="G22" s="19"/>
      <c r="H22" s="3"/>
    </row>
    <row r="23" spans="1:8" ht="21.6" x14ac:dyDescent="0.65">
      <c r="A23" s="1"/>
      <c r="B23" s="5"/>
      <c r="C23" s="5"/>
      <c r="D23" s="5"/>
      <c r="E23" s="5"/>
      <c r="F23" s="5"/>
      <c r="G23" s="5"/>
    </row>
    <row r="27" spans="1:8" x14ac:dyDescent="0.3">
      <c r="B27" s="3"/>
      <c r="C27" s="3"/>
      <c r="D27" s="3"/>
      <c r="E27" s="3"/>
      <c r="F27" s="3"/>
      <c r="G27" s="3"/>
      <c r="H27" s="3"/>
    </row>
  </sheetData>
  <sheetProtection algorithmName="SHA-512" hashValue="Kz5fSt1wkesXbgKee0JbsU60eYaiQj1W6HgypCYm/3eW1PiI6ieaQSihNJJ7sOrf5JT/mbHg61Pj/sSRzo8xmw==" saltValue="wPTCS/UAope6Mi/V/F96tQ==" spinCount="100000" sheet="1" objects="1" scenarios="1"/>
  <mergeCells count="9">
    <mergeCell ref="K7:R10"/>
    <mergeCell ref="D15:F15"/>
    <mergeCell ref="D16:F16"/>
    <mergeCell ref="D1:F1"/>
    <mergeCell ref="D2:F2"/>
    <mergeCell ref="B8:G8"/>
    <mergeCell ref="B9:G9"/>
    <mergeCell ref="A11:G11"/>
    <mergeCell ref="E3:F3"/>
  </mergeCells>
  <pageMargins left="1.0900000000000001" right="0.49" top="1.32" bottom="0.45" header="0.31496062992126" footer="0.31496062992126"/>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E0732-6F59-40D3-A5C2-2B1DBA53C158}">
  <sheetPr>
    <tabColor rgb="FF002060"/>
  </sheetPr>
  <dimension ref="A1:R28"/>
  <sheetViews>
    <sheetView showGridLines="0" showRowColHeaders="0" zoomScaleNormal="100" zoomScaleSheetLayoutView="100" workbookViewId="0">
      <selection activeCell="B10" sqref="B10"/>
    </sheetView>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15.33203125" customWidth="1"/>
    <col min="7" max="7" width="0.21875" customWidth="1"/>
  </cols>
  <sheetData>
    <row r="1" spans="1:18" ht="20.399999999999999" x14ac:dyDescent="0.65">
      <c r="A1" s="5"/>
      <c r="B1" s="5"/>
      <c r="C1" s="5"/>
      <c r="D1" s="163" t="str">
        <f>IF(INDEX!B7="","",INDEX!B7)</f>
        <v>વેડા પ્રાથમિક શાળા</v>
      </c>
      <c r="E1" s="163"/>
      <c r="F1" s="163"/>
      <c r="G1" s="14"/>
    </row>
    <row r="2" spans="1:18" ht="20.399999999999999" customHeight="1" x14ac:dyDescent="0.65">
      <c r="A2" s="5"/>
      <c r="B2" s="5"/>
      <c r="C2" s="5"/>
      <c r="D2" s="163" t="str">
        <f>"તાલુકો : "&amp;INDEX!B10&amp;"‌‌‌‌‌‌‌‌, જિલ્લો : "&amp;INDEX!B9</f>
        <v>તાલુકો : સતલાસણા‌‌‌‌‌‌‌‌, જિલ્લો : મહેસાણા</v>
      </c>
      <c r="E2" s="163"/>
      <c r="F2" s="163"/>
      <c r="G2" s="14"/>
    </row>
    <row r="3" spans="1:18" ht="20.399999999999999" customHeight="1" x14ac:dyDescent="0.65">
      <c r="A3" s="5"/>
      <c r="B3" s="5"/>
      <c r="C3" s="5"/>
      <c r="D3" s="130" t="s">
        <v>340</v>
      </c>
      <c r="E3" s="167" t="s">
        <v>441</v>
      </c>
      <c r="F3" s="167"/>
      <c r="G3" s="14"/>
    </row>
    <row r="4" spans="1:18" ht="20.399999999999999" customHeight="1" x14ac:dyDescent="0.65">
      <c r="A4" s="14" t="s">
        <v>23</v>
      </c>
      <c r="B4" s="5"/>
      <c r="C4" s="5"/>
      <c r="D4" s="5"/>
      <c r="E4" s="5"/>
      <c r="F4" s="5"/>
      <c r="G4" s="5"/>
    </row>
    <row r="5" spans="1:18" ht="20.399999999999999" customHeight="1" x14ac:dyDescent="0.65">
      <c r="A5" s="44" t="str">
        <f>IF(INDEX!B5="જીલ્લા પ્રાથમિક શિક્ષણાધિકારીશ્રી","તાલુકા પ્રાથમિક શિક્ષણાધિકારીશ્રી",INDEX!B5)</f>
        <v>તાલુકા પ્રાથમિક શિક્ષણાધિકારીશ્રી</v>
      </c>
      <c r="B5" s="5"/>
      <c r="C5" s="5"/>
      <c r="D5" s="5"/>
      <c r="E5" s="5"/>
      <c r="F5" s="5"/>
      <c r="G5" s="5"/>
      <c r="I5" s="46"/>
    </row>
    <row r="6" spans="1:18" ht="20.399999999999999" customHeight="1" x14ac:dyDescent="0.65">
      <c r="A6" s="44" t="str">
        <f>IF(A5="તાલુકા પ્રાથમિક શિક્ષણાધિકારીશ્રી","શિક્ષણ શાખા, તાલુકા પંચાયત","મ્યુનિસિપલ કોર્પોરેશન")</f>
        <v>શિક્ષણ શાખા, તાલુકા પંચાયત</v>
      </c>
      <c r="B6" s="5"/>
      <c r="C6" s="5"/>
      <c r="D6" s="5"/>
      <c r="E6" s="5"/>
      <c r="F6" s="5"/>
      <c r="G6" s="5"/>
      <c r="I6" s="46"/>
    </row>
    <row r="7" spans="1:18" ht="20.399999999999999" x14ac:dyDescent="0.65">
      <c r="A7" s="44" t="str">
        <f>INDEX!B10</f>
        <v>સતલાસણા</v>
      </c>
      <c r="B7" s="5"/>
      <c r="C7" s="5"/>
      <c r="D7" s="5"/>
      <c r="E7" s="5"/>
      <c r="F7" s="5"/>
      <c r="G7" s="5"/>
      <c r="K7" s="149" t="s">
        <v>435</v>
      </c>
      <c r="L7" s="149"/>
      <c r="M7" s="149"/>
      <c r="N7" s="149"/>
      <c r="O7" s="149"/>
      <c r="P7" s="149"/>
      <c r="Q7" s="149"/>
      <c r="R7" s="149"/>
    </row>
    <row r="8" spans="1:18" ht="40.799999999999997" customHeight="1" x14ac:dyDescent="0.3">
      <c r="A8" s="131" t="s">
        <v>454</v>
      </c>
      <c r="B8" s="165" t="str">
        <f>INDEX!B4&amp;"થી બદલી થયેલ શિક્ષકને આપની કક્ષાએથી છુટા કરવાની ભલામણ બાબત"</f>
        <v>જીલ્લાફેર એકતરફી બદલીથી બદલી થયેલ શિક્ષકને આપની કક્ષાએથી છુટા કરવાની ભલામણ બાબત</v>
      </c>
      <c r="C8" s="165"/>
      <c r="D8" s="165"/>
      <c r="E8" s="165"/>
      <c r="F8" s="165"/>
      <c r="G8" s="165"/>
      <c r="K8" s="149"/>
      <c r="L8" s="149"/>
      <c r="M8" s="149"/>
      <c r="N8" s="149"/>
      <c r="O8" s="149"/>
      <c r="P8" s="149"/>
      <c r="Q8" s="149"/>
      <c r="R8" s="149"/>
    </row>
    <row r="9" spans="1:18" ht="40.200000000000003" customHeight="1" x14ac:dyDescent="0.3">
      <c r="A9" s="131" t="s">
        <v>455</v>
      </c>
      <c r="B9" s="165" t="str">
        <f>"માન. જિ.પ્રા.શિ. સાહેબશ્રી, "&amp;INDEX!B17&amp;"નો તારીખ "&amp;INDEX!B3&amp;" વાળો હૂકમ ક્રમાંક : "&amp;INDEX!B2</f>
        <v>માન. જિ.પ્રા.શિ. સાહેબશ્રી, ગાંધીનગરનો તારીખ 26-07-2023 વાળો હૂકમ ક્રમાંક : જિપંગાં/ જિશિસ/ એકતરફી/જિ.ફે.બ./ કેમ્પ/ મકમ-૧/  વશી/ 5360-5366/ 2023</v>
      </c>
      <c r="C9" s="165"/>
      <c r="D9" s="165"/>
      <c r="E9" s="165"/>
      <c r="F9" s="165"/>
      <c r="G9" s="165"/>
      <c r="K9" s="149"/>
      <c r="L9" s="149"/>
      <c r="M9" s="149"/>
      <c r="N9" s="149"/>
      <c r="O9" s="149"/>
      <c r="P9" s="149"/>
      <c r="Q9" s="149"/>
      <c r="R9" s="149"/>
    </row>
    <row r="10" spans="1:18" ht="20.399999999999999" x14ac:dyDescent="0.65">
      <c r="A10" s="5"/>
      <c r="B10" s="14"/>
      <c r="C10" s="5"/>
      <c r="D10" s="5"/>
      <c r="E10" s="5"/>
      <c r="F10" s="5"/>
      <c r="G10" s="5"/>
      <c r="K10" s="149"/>
      <c r="L10" s="149"/>
      <c r="M10" s="149"/>
      <c r="N10" s="149"/>
      <c r="O10" s="149"/>
      <c r="P10" s="149"/>
      <c r="Q10" s="149"/>
      <c r="R10" s="149"/>
    </row>
    <row r="11" spans="1:18" ht="198.6" customHeight="1" x14ac:dyDescent="0.3">
      <c r="A11" s="166" t="str">
        <f>CONCATENATE('1 છુટા થયા નો રિપોર્ટ TPEO'!A11:G11,'1 છુટા થયા નો રિપોર્ટ TPEO'!A12:G12," મળતાં સદર શિક્ષકશ્રીને આપની કક્ષાએથી છુટા કરવા માટે આપ  સાહેબશ્રીને નમ્ર અરજ સહ વિનંતી. આ અરજી ધ્યાને લઇ આપની કક્ષાએથી ઘટતું કરવા મારી વિનંતી.")</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 મળતાં સદર શિક્ષકશ્રીને આપની કક્ષાએથી છુટા કરવા માટે આપ  સાહેબશ્રીને નમ્ર અરજ સહ વિનંતી. આ અરજી ધ્યાને લઇ આપની કક્ષાએથી ઘટતું કરવા મારી વિનંતી.</v>
      </c>
      <c r="B11" s="166"/>
      <c r="C11" s="166"/>
      <c r="D11" s="166"/>
      <c r="E11" s="166"/>
      <c r="F11" s="166"/>
      <c r="G11" s="166"/>
    </row>
    <row r="12" spans="1:18" ht="27" customHeight="1" x14ac:dyDescent="0.65">
      <c r="A12" s="17"/>
      <c r="B12" s="15"/>
      <c r="C12" s="15"/>
      <c r="D12" s="15"/>
      <c r="E12" s="16"/>
      <c r="F12" s="15"/>
      <c r="G12" s="15"/>
    </row>
    <row r="13" spans="1:18" ht="21.6" x14ac:dyDescent="0.65">
      <c r="A13" s="12" t="s">
        <v>21</v>
      </c>
      <c r="B13" s="12"/>
      <c r="C13" s="20"/>
      <c r="D13" s="20"/>
      <c r="E13" s="21"/>
      <c r="F13" s="21"/>
      <c r="G13" s="17"/>
      <c r="H13" s="2"/>
    </row>
    <row r="14" spans="1:18" ht="21.6" x14ac:dyDescent="0.65">
      <c r="A14" s="14"/>
      <c r="B14" s="18"/>
      <c r="C14" s="18"/>
      <c r="D14" s="18"/>
      <c r="E14" s="18"/>
      <c r="F14" s="18"/>
      <c r="G14" s="18"/>
      <c r="H14" s="2"/>
    </row>
    <row r="15" spans="1:18" ht="22.8" x14ac:dyDescent="0.65">
      <c r="A15" s="14"/>
      <c r="B15" s="18"/>
      <c r="C15" s="18"/>
      <c r="D15" s="162" t="str">
        <f>IF(INDEX!B7="","",INDEX!B7)</f>
        <v>વેડા પ્રાથમિક શાળા</v>
      </c>
      <c r="E15" s="162"/>
      <c r="F15" s="162"/>
      <c r="G15" s="18"/>
      <c r="H15" s="2"/>
    </row>
    <row r="16" spans="1:18" ht="22.8" x14ac:dyDescent="0.65">
      <c r="A16" s="14"/>
      <c r="B16" s="18"/>
      <c r="C16" s="18"/>
      <c r="D16" s="162" t="str">
        <f>" તાલુકો:-"&amp;INDEX!B10&amp;", જીલ્લો:-"&amp;INDEX!B9</f>
        <v xml:space="preserve"> તાલુકો:-સતલાસણા, જીલ્લો:-મહેસાણા</v>
      </c>
      <c r="E16" s="162"/>
      <c r="F16" s="162"/>
      <c r="G16" s="18"/>
      <c r="H16" s="2"/>
    </row>
    <row r="17" spans="1:8" ht="22.8" x14ac:dyDescent="0.65">
      <c r="A17" s="14"/>
      <c r="B17" s="18"/>
      <c r="C17" s="18"/>
      <c r="D17" s="92"/>
      <c r="E17" s="92"/>
      <c r="F17" s="92"/>
      <c r="G17" s="18"/>
      <c r="H17" s="2"/>
    </row>
    <row r="18" spans="1:8" ht="21.6" x14ac:dyDescent="0.65">
      <c r="A18" s="14"/>
      <c r="B18" s="18"/>
      <c r="C18" s="18"/>
      <c r="D18" s="18"/>
      <c r="E18" s="18"/>
      <c r="F18" s="18"/>
      <c r="G18" s="18"/>
      <c r="H18" s="2"/>
    </row>
    <row r="19" spans="1:8" ht="22.8" x14ac:dyDescent="0.75">
      <c r="A19" s="22" t="s">
        <v>459</v>
      </c>
      <c r="B19" s="5"/>
      <c r="C19" s="5"/>
      <c r="D19" s="5"/>
      <c r="E19" s="5"/>
      <c r="F19" s="5"/>
      <c r="G19" s="5"/>
    </row>
    <row r="20" spans="1:8" ht="21.6" x14ac:dyDescent="0.65">
      <c r="A20" s="38" t="str">
        <f>"(1)  માન. જીલ્લા પ્રાથમિક શિક્ષણાધિકારી સાહેબશ્રી, "&amp;INDEX!B9&amp;" ના જાણ સારું"</f>
        <v>(1)  માન. જીલ્લા પ્રાથમિક શિક્ષણાધિકારી સાહેબશ્રી, મહેસાણા ના જાણ સારું</v>
      </c>
      <c r="B20" s="5"/>
      <c r="C20" s="5"/>
      <c r="D20" s="5"/>
      <c r="E20" s="5"/>
      <c r="F20" s="5"/>
      <c r="G20" s="5"/>
    </row>
    <row r="21" spans="1:8" ht="22.8" x14ac:dyDescent="0.75">
      <c r="A21" s="22" t="s">
        <v>460</v>
      </c>
      <c r="B21" s="5"/>
      <c r="C21" s="5"/>
      <c r="D21" s="5"/>
      <c r="E21" s="5"/>
      <c r="F21" s="5"/>
      <c r="G21" s="5"/>
    </row>
    <row r="22" spans="1:8" ht="21.6" x14ac:dyDescent="0.65">
      <c r="A22" s="1" t="s">
        <v>461</v>
      </c>
      <c r="B22" s="5"/>
      <c r="C22" s="5"/>
      <c r="D22" s="5"/>
      <c r="E22" s="5"/>
      <c r="F22" s="5"/>
      <c r="G22" s="5"/>
    </row>
    <row r="23" spans="1:8" ht="21.6" x14ac:dyDescent="0.65">
      <c r="A23" s="1"/>
      <c r="B23" s="19"/>
      <c r="C23" s="19"/>
      <c r="D23" s="19"/>
      <c r="E23" s="19"/>
      <c r="F23" s="19"/>
      <c r="G23" s="19"/>
      <c r="H23" s="3"/>
    </row>
    <row r="24" spans="1:8" ht="21.6" x14ac:dyDescent="0.65">
      <c r="A24" s="1"/>
      <c r="B24" s="5"/>
      <c r="C24" s="5"/>
      <c r="D24" s="5"/>
      <c r="E24" s="5"/>
      <c r="F24" s="5"/>
      <c r="G24" s="5"/>
    </row>
    <row r="28" spans="1:8" x14ac:dyDescent="0.3">
      <c r="B28" s="3"/>
      <c r="C28" s="3"/>
      <c r="D28" s="3"/>
      <c r="E28" s="3"/>
      <c r="F28" s="3"/>
      <c r="G28" s="3"/>
      <c r="H28" s="3"/>
    </row>
  </sheetData>
  <sheetProtection algorithmName="SHA-512" hashValue="QXQnKZyjEczAt8P2WuRP4gOtKnBVf3XUhArA97R1/yVvqlVvAOyqKyogKUwQzSEQYVgf6VIhueqp8aDWF3ovlQ==" saltValue="TFI0fko0Gnl8RTvWT0grFw==" spinCount="100000" sheet="1" objects="1" scenarios="1"/>
  <mergeCells count="9">
    <mergeCell ref="K7:R10"/>
    <mergeCell ref="A11:G11"/>
    <mergeCell ref="D15:F15"/>
    <mergeCell ref="D16:F16"/>
    <mergeCell ref="D1:F1"/>
    <mergeCell ref="D2:F2"/>
    <mergeCell ref="B8:G8"/>
    <mergeCell ref="B9:G9"/>
    <mergeCell ref="E3:F3"/>
  </mergeCells>
  <conditionalFormatting sqref="A5">
    <cfRule type="cellIs" dxfId="5" priority="1" operator="equal">
      <formula>0</formula>
    </cfRule>
  </conditionalFormatting>
  <pageMargins left="1.0900000000000001" right="0.49" top="1.32" bottom="0.45" header="0.31496062992126" footer="0.31496062992126"/>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4E26-4643-455F-9BCC-9AD776ED5FBF}">
  <sheetPr>
    <tabColor rgb="FF339933"/>
  </sheetPr>
  <dimension ref="A1:R27"/>
  <sheetViews>
    <sheetView showGridLines="0" showRowColHeaders="0" topLeftCell="A4" zoomScaleNormal="100" zoomScaleSheetLayoutView="100" workbookViewId="0">
      <selection activeCell="B10" sqref="B10"/>
    </sheetView>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15.33203125" customWidth="1"/>
    <col min="7" max="7" width="0.21875" customWidth="1"/>
  </cols>
  <sheetData>
    <row r="1" spans="1:18" ht="20.399999999999999" x14ac:dyDescent="0.65">
      <c r="A1" s="5"/>
      <c r="B1" s="5"/>
      <c r="C1" s="5"/>
      <c r="D1" s="163" t="str">
        <f>IF(INDEX!B7="","",INDEX!B7)</f>
        <v>વેડા પ્રાથમિક શાળા</v>
      </c>
      <c r="E1" s="163"/>
      <c r="F1" s="163"/>
      <c r="G1" s="14"/>
    </row>
    <row r="2" spans="1:18" ht="20.399999999999999" customHeight="1" x14ac:dyDescent="0.65">
      <c r="A2" s="5"/>
      <c r="B2" s="5"/>
      <c r="C2" s="5"/>
      <c r="D2" s="163" t="str">
        <f>"તાલુકો : "&amp;INDEX!B10&amp;"‌‌‌‌‌‌‌‌, જિલ્લો : "&amp;INDEX!B9</f>
        <v>તાલુકો : સતલાસણા‌‌‌‌‌‌‌‌, જિલ્લો : મહેસાણા</v>
      </c>
      <c r="E2" s="163"/>
      <c r="F2" s="163"/>
      <c r="G2" s="14"/>
    </row>
    <row r="3" spans="1:18" ht="20.399999999999999" customHeight="1" x14ac:dyDescent="0.65">
      <c r="A3" s="5"/>
      <c r="B3" s="5"/>
      <c r="C3" s="5"/>
      <c r="D3" s="130" t="s">
        <v>340</v>
      </c>
      <c r="E3" s="167" t="s">
        <v>441</v>
      </c>
      <c r="F3" s="167"/>
      <c r="G3" s="14"/>
    </row>
    <row r="4" spans="1:18" ht="20.399999999999999" customHeight="1" x14ac:dyDescent="0.65">
      <c r="A4" s="14" t="s">
        <v>23</v>
      </c>
      <c r="B4" s="5"/>
      <c r="C4" s="5"/>
      <c r="D4" s="5"/>
      <c r="E4" s="5"/>
      <c r="F4" s="5"/>
      <c r="G4" s="5"/>
    </row>
    <row r="5" spans="1:18" ht="20.399999999999999" customHeight="1" x14ac:dyDescent="0.65">
      <c r="A5" s="44" t="str">
        <f>IF(INDEX!B5="","",INDEX!B5)</f>
        <v>જીલ્લા પ્રાથમિક શિક્ષણાધિકારીશ્રી</v>
      </c>
      <c r="B5" s="5"/>
      <c r="C5" s="5"/>
      <c r="D5" s="5"/>
      <c r="E5" s="5"/>
      <c r="F5" s="5"/>
      <c r="G5" s="5"/>
      <c r="I5" s="46"/>
    </row>
    <row r="6" spans="1:18" ht="20.399999999999999" customHeight="1" x14ac:dyDescent="0.65">
      <c r="A6" s="44" t="str">
        <f>IF(A5="જીલ્લા પ્રાથમિક શિક્ષણાધિકારીશ્રી","શિક્ષણ શાખા, જીલ્લા પંચાયત","મ્યુનિસિપલ કોર્પોરેશન")</f>
        <v>શિક્ષણ શાખા, જીલ્લા પંચાયત</v>
      </c>
      <c r="B6" s="5"/>
      <c r="C6" s="5"/>
      <c r="D6" s="5"/>
      <c r="E6" s="5"/>
      <c r="F6" s="5"/>
      <c r="G6" s="5"/>
      <c r="I6" s="46"/>
    </row>
    <row r="7" spans="1:18" ht="20.399999999999999" x14ac:dyDescent="0.65">
      <c r="A7" s="44" t="str">
        <f>IF(A5="જીલ્લા પ્રાથમિક શિક્ષણાધિકારીશ્રી",INDEX!B9,INDEX!B10)</f>
        <v>મહેસાણા</v>
      </c>
      <c r="B7" s="5"/>
      <c r="C7" s="5"/>
      <c r="D7" s="5"/>
      <c r="E7" s="5"/>
      <c r="F7" s="5"/>
      <c r="G7" s="5"/>
      <c r="K7" s="149" t="s">
        <v>435</v>
      </c>
      <c r="L7" s="149"/>
      <c r="M7" s="149"/>
      <c r="N7" s="149"/>
      <c r="O7" s="149"/>
      <c r="P7" s="149"/>
      <c r="Q7" s="149"/>
      <c r="R7" s="149"/>
    </row>
    <row r="8" spans="1:18" ht="21" x14ac:dyDescent="0.3">
      <c r="A8" s="135" t="s">
        <v>454</v>
      </c>
      <c r="B8" s="175" t="str">
        <f>INDEX!B4&amp;"થી બદલી થયેલ શિક્ષકને છુટા કર્યા બાબત"</f>
        <v>જીલ્લાફેર એકતરફી બદલીથી બદલી થયેલ શિક્ષકને છુટા કર્યા બાબત</v>
      </c>
      <c r="C8" s="175"/>
      <c r="D8" s="175"/>
      <c r="E8" s="175"/>
      <c r="F8" s="175"/>
      <c r="G8" s="175"/>
      <c r="K8" s="149"/>
      <c r="L8" s="149"/>
      <c r="M8" s="149"/>
      <c r="N8" s="149"/>
      <c r="O8" s="149"/>
      <c r="P8" s="149"/>
      <c r="Q8" s="149"/>
      <c r="R8" s="149"/>
    </row>
    <row r="9" spans="1:18" ht="40.200000000000003" customHeight="1" x14ac:dyDescent="0.3">
      <c r="A9" s="131" t="s">
        <v>455</v>
      </c>
      <c r="B9" s="165" t="str">
        <f>"માન. જિ.પ્રા.શિ. સાહેબશ્રી, "&amp;INDEX!B17&amp;"નો તારીખ "&amp;INDEX!B3&amp;" વાળો હૂકમ ક્રમાંક "&amp;INDEX!B2</f>
        <v>માન. જિ.પ્રા.શિ. સાહેબશ્રી, ગાંધીનગરનો તારીખ 26-07-2023 વાળો હૂકમ ક્રમાંક જિપંગાં/ જિશિસ/ એકતરફી/જિ.ફે.બ./ કેમ્પ/ મકમ-૧/  વશી/ 5360-5366/ 2023</v>
      </c>
      <c r="C9" s="165"/>
      <c r="D9" s="165"/>
      <c r="E9" s="165"/>
      <c r="F9" s="165"/>
      <c r="G9" s="165"/>
      <c r="K9" s="149"/>
      <c r="L9" s="149"/>
      <c r="M9" s="149"/>
      <c r="N9" s="149"/>
      <c r="O9" s="149"/>
      <c r="P9" s="149"/>
      <c r="Q9" s="149"/>
      <c r="R9" s="149"/>
    </row>
    <row r="10" spans="1:18" ht="20.399999999999999" x14ac:dyDescent="0.65">
      <c r="A10" s="5"/>
      <c r="B10" s="14"/>
      <c r="C10" s="5"/>
      <c r="D10" s="5"/>
      <c r="E10" s="5"/>
      <c r="F10" s="5"/>
      <c r="G10" s="5"/>
      <c r="K10" s="149"/>
      <c r="L10" s="149"/>
      <c r="M10" s="149"/>
      <c r="N10" s="149"/>
      <c r="O10" s="149"/>
      <c r="P10" s="149"/>
      <c r="Q10" s="149"/>
      <c r="R10" s="149"/>
    </row>
    <row r="11" spans="1:18" ht="198.6" customHeight="1" x14ac:dyDescent="0.3">
      <c r="A11" s="166" t="str">
        <f>CONCATENATE('1 છુટા થયા નો રિપોર્ટ TPEO'!A11:G11,'1 છુટા થયા નો રિપોર્ટ TPEO'!A12:G12,'1 છુટા થયા નો રિપોર્ટ TPEO'!C13,'1 છુટા થયા નો રિપોર્ટ TPEO'!A14:D14,INDEX!B13,"ના રોજ શાળા સમય "&amp;INDEX!B12&amp;" છુટા કરવામાં આવેલ છે. જે આપ  સાહેબશ્રીને વિદિત થાય.")</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2023ના આધારે વેડા પ્રાથમિક શાળા , આજોલ પગારકેન્દ્ર શાળા, તા.‌‌‌‌‌‌‌‌સતલાસણા ની શાળામાંથી તારીખ : 27-07-2023ના રોજ શાળા સમય પછી છુટા કરવામાં આવેલ છે. જે આપ  સાહેબશ્રીને વિદિત થાય.</v>
      </c>
      <c r="B11" s="166"/>
      <c r="C11" s="166"/>
      <c r="D11" s="166"/>
      <c r="E11" s="166"/>
      <c r="F11" s="166"/>
      <c r="G11" s="166"/>
    </row>
    <row r="12" spans="1:18" ht="27" customHeight="1" x14ac:dyDescent="0.65">
      <c r="A12" s="17"/>
      <c r="B12" s="15"/>
      <c r="C12" s="15"/>
      <c r="D12" s="15"/>
      <c r="E12" s="16"/>
      <c r="F12" s="15"/>
      <c r="G12" s="15"/>
    </row>
    <row r="13" spans="1:18" ht="21.6" x14ac:dyDescent="0.65">
      <c r="A13" s="12" t="s">
        <v>21</v>
      </c>
      <c r="B13" s="12"/>
      <c r="C13" s="20"/>
      <c r="D13" s="20"/>
      <c r="E13" s="21"/>
      <c r="F13" s="21"/>
      <c r="G13" s="17"/>
      <c r="H13" s="2"/>
    </row>
    <row r="14" spans="1:18" ht="21.6" x14ac:dyDescent="0.65">
      <c r="A14" s="14"/>
      <c r="B14" s="18"/>
      <c r="C14" s="18"/>
      <c r="D14" s="18"/>
      <c r="E14" s="18"/>
      <c r="F14" s="18"/>
      <c r="G14" s="18"/>
      <c r="H14" s="2"/>
    </row>
    <row r="15" spans="1:18" ht="22.8" x14ac:dyDescent="0.65">
      <c r="A15" s="14"/>
      <c r="B15" s="18"/>
      <c r="C15" s="18"/>
      <c r="D15" s="162" t="str">
        <f>IF(INDEX!B7="","",INDEX!B7)</f>
        <v>વેડા પ્રાથમિક શાળા</v>
      </c>
      <c r="E15" s="162"/>
      <c r="F15" s="162"/>
      <c r="G15" s="18"/>
      <c r="H15" s="2"/>
    </row>
    <row r="16" spans="1:18" ht="22.8" x14ac:dyDescent="0.65">
      <c r="A16" s="14"/>
      <c r="B16" s="18"/>
      <c r="C16" s="18"/>
      <c r="D16" s="162" t="str">
        <f>" તાલુકો:-"&amp;INDEX!B10&amp;", જીલ્લો:-"&amp;INDEX!B9</f>
        <v xml:space="preserve"> તાલુકો:-સતલાસણા, જીલ્લો:-મહેસાણા</v>
      </c>
      <c r="E16" s="162"/>
      <c r="F16" s="162"/>
      <c r="G16" s="18"/>
      <c r="H16" s="2"/>
    </row>
    <row r="17" spans="1:8" ht="22.8" x14ac:dyDescent="0.65">
      <c r="A17" s="14"/>
      <c r="B17" s="18"/>
      <c r="C17" s="18"/>
      <c r="D17" s="37"/>
      <c r="E17" s="37"/>
      <c r="F17" s="37"/>
      <c r="G17" s="18"/>
      <c r="H17" s="2"/>
    </row>
    <row r="18" spans="1:8" ht="21.6" x14ac:dyDescent="0.65">
      <c r="A18" s="14"/>
      <c r="B18" s="18"/>
      <c r="C18" s="18"/>
      <c r="D18" s="18"/>
      <c r="E18" s="18"/>
      <c r="F18" s="18"/>
      <c r="G18" s="18"/>
      <c r="H18" s="2"/>
    </row>
    <row r="19" spans="1:8" ht="22.8" x14ac:dyDescent="0.75">
      <c r="A19" s="22" t="s">
        <v>3</v>
      </c>
      <c r="B19" s="5"/>
      <c r="C19" s="5"/>
      <c r="D19" s="5"/>
      <c r="E19" s="5"/>
      <c r="F19" s="5"/>
      <c r="G19" s="5"/>
    </row>
    <row r="20" spans="1:8" ht="21.6" x14ac:dyDescent="0.65">
      <c r="A20" s="38" t="str">
        <f>"(1)  તાલુકા પ્રાથમિક શિક્ષણાધિકારી સાહેબશ્રી, "&amp;INDEX!B10&amp;" ના જાણ સારું"</f>
        <v>(1)  તાલુકા પ્રાથમિક શિક્ષણાધિકારી સાહેબશ્રી, સતલાસણા ના જાણ સારું</v>
      </c>
      <c r="B20" s="5"/>
      <c r="C20" s="5"/>
      <c r="D20" s="5"/>
      <c r="E20" s="5"/>
      <c r="F20" s="5"/>
      <c r="G20" s="5"/>
    </row>
    <row r="21" spans="1:8" ht="21.6" x14ac:dyDescent="0.65">
      <c r="A21" s="1" t="s">
        <v>37</v>
      </c>
      <c r="B21" s="5"/>
      <c r="C21" s="5"/>
      <c r="D21" s="5"/>
      <c r="E21" s="5"/>
      <c r="F21" s="5"/>
      <c r="G21" s="5"/>
    </row>
    <row r="22" spans="1:8" ht="21.6" x14ac:dyDescent="0.65">
      <c r="A22" s="1"/>
      <c r="B22" s="19"/>
      <c r="C22" s="19"/>
      <c r="D22" s="19"/>
      <c r="E22" s="19"/>
      <c r="F22" s="19"/>
      <c r="G22" s="19"/>
      <c r="H22" s="3"/>
    </row>
    <row r="23" spans="1:8" ht="21.6" x14ac:dyDescent="0.65">
      <c r="A23" s="1"/>
      <c r="B23" s="5"/>
      <c r="C23" s="5"/>
      <c r="D23" s="5"/>
      <c r="E23" s="5"/>
      <c r="F23" s="5"/>
      <c r="G23" s="5"/>
    </row>
    <row r="27" spans="1:8" x14ac:dyDescent="0.3">
      <c r="B27" s="3"/>
      <c r="C27" s="3"/>
      <c r="D27" s="3"/>
      <c r="E27" s="3"/>
      <c r="F27" s="3"/>
      <c r="G27" s="3"/>
      <c r="H27" s="3"/>
    </row>
  </sheetData>
  <sheetProtection algorithmName="SHA-512" hashValue="9pp3cFIhADj98T6/icl/G/U5uq5XSA+nxu+WN0EHeYp+uCY5wBhCFThZ+VpYwYss77eRjM4t5jLL3vstOFu8+g==" saltValue="MbOvGBXzaE284hF8Socldw==" spinCount="100000" sheet="1" objects="1" scenarios="1"/>
  <mergeCells count="9">
    <mergeCell ref="K7:R10"/>
    <mergeCell ref="D15:F15"/>
    <mergeCell ref="D16:F16"/>
    <mergeCell ref="D1:F1"/>
    <mergeCell ref="D2:F2"/>
    <mergeCell ref="B8:G8"/>
    <mergeCell ref="B9:G9"/>
    <mergeCell ref="A11:G11"/>
    <mergeCell ref="E3:F3"/>
  </mergeCells>
  <pageMargins left="1.0900000000000001" right="0.49" top="1.32" bottom="0.45" header="0.31496062992126" footer="0.31496062992126"/>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C192-7D66-440E-AC8E-374874FCEA38}">
  <sheetPr>
    <tabColor theme="5" tint="-0.499984740745262"/>
  </sheetPr>
  <dimension ref="A1:R27"/>
  <sheetViews>
    <sheetView showGridLines="0" showRowColHeaders="0" zoomScaleNormal="100" zoomScaleSheetLayoutView="100" workbookViewId="0">
      <selection activeCell="A5" sqref="A5"/>
    </sheetView>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15.33203125" customWidth="1"/>
    <col min="7" max="7" width="0.21875" customWidth="1"/>
  </cols>
  <sheetData>
    <row r="1" spans="1:18" ht="20.399999999999999" x14ac:dyDescent="0.65">
      <c r="A1" s="5"/>
      <c r="B1" s="5"/>
      <c r="C1" s="5"/>
      <c r="D1" s="163" t="str">
        <f>IF(INDEX!B7="","",INDEX!B7)</f>
        <v>વેડા પ્રાથમિક શાળા</v>
      </c>
      <c r="E1" s="163"/>
      <c r="F1" s="163"/>
      <c r="G1" s="14"/>
    </row>
    <row r="2" spans="1:18" ht="20.399999999999999" customHeight="1" x14ac:dyDescent="0.65">
      <c r="A2" s="5"/>
      <c r="B2" s="5"/>
      <c r="C2" s="5"/>
      <c r="D2" s="163" t="str">
        <f>"તાલુકો : "&amp;INDEX!B10&amp;"‌‌‌‌‌‌‌‌, જિલ્લો : "&amp;INDEX!B9</f>
        <v>તાલુકો : સતલાસણા‌‌‌‌‌‌‌‌, જિલ્લો : મહેસાણા</v>
      </c>
      <c r="E2" s="163"/>
      <c r="F2" s="163"/>
      <c r="G2" s="14"/>
    </row>
    <row r="3" spans="1:18" ht="20.399999999999999" customHeight="1" x14ac:dyDescent="0.65">
      <c r="A3" s="5"/>
      <c r="B3" s="5"/>
      <c r="C3" s="5"/>
      <c r="D3" s="130" t="s">
        <v>340</v>
      </c>
      <c r="E3" s="167" t="s">
        <v>441</v>
      </c>
      <c r="F3" s="167"/>
      <c r="G3" s="14"/>
    </row>
    <row r="4" spans="1:18" ht="20.399999999999999" customHeight="1" x14ac:dyDescent="0.65">
      <c r="A4" s="14" t="s">
        <v>23</v>
      </c>
      <c r="B4" s="5"/>
      <c r="C4" s="5"/>
      <c r="D4" s="5"/>
      <c r="E4" s="5"/>
      <c r="F4" s="5"/>
      <c r="G4" s="5"/>
    </row>
    <row r="5" spans="1:18" ht="20.399999999999999" customHeight="1" x14ac:dyDescent="0.65">
      <c r="A5" s="44" t="str">
        <f>IF(INDEX!B5="જીલ્લા પ્રાથમિક શિક્ષણાધિકારીશ્રી","તાલુકા પ્રાથમિક શિક્ષણાધિકારીશ્રી",INDEX!B5)</f>
        <v>તાલુકા પ્રાથમિક શિક્ષણાધિકારીશ્રી</v>
      </c>
      <c r="B5" s="5"/>
      <c r="C5" s="5"/>
      <c r="D5" s="5"/>
      <c r="E5" s="5"/>
      <c r="F5" s="5"/>
      <c r="G5" s="5"/>
      <c r="I5" s="46"/>
      <c r="K5" s="149" t="s">
        <v>435</v>
      </c>
      <c r="L5" s="149"/>
      <c r="M5" s="149"/>
      <c r="N5" s="149"/>
      <c r="O5" s="149"/>
      <c r="P5" s="149"/>
      <c r="Q5" s="149"/>
      <c r="R5" s="149"/>
    </row>
    <row r="6" spans="1:18" ht="20.399999999999999" customHeight="1" x14ac:dyDescent="0.65">
      <c r="A6" s="44" t="str">
        <f>IF(A5="તાલુકા પ્રાથમિક શિક્ષણાધિકારીશ્રી","શિક્ષણ શાખા, તાલુકા પંચાયત","મ્યુનિસિપલ કોર્પોરેશન")</f>
        <v>શિક્ષણ શાખા, તાલુકા પંચાયત</v>
      </c>
      <c r="B6" s="5"/>
      <c r="C6" s="5"/>
      <c r="D6" s="5"/>
      <c r="E6" s="5"/>
      <c r="F6" s="5"/>
      <c r="G6" s="5"/>
      <c r="I6" s="46"/>
      <c r="K6" s="149"/>
      <c r="L6" s="149"/>
      <c r="M6" s="149"/>
      <c r="N6" s="149"/>
      <c r="O6" s="149"/>
      <c r="P6" s="149"/>
      <c r="Q6" s="149"/>
      <c r="R6" s="149"/>
    </row>
    <row r="7" spans="1:18" ht="20.399999999999999" x14ac:dyDescent="0.65">
      <c r="A7" s="44" t="str">
        <f>INDEX!B10</f>
        <v>સતલાસણા</v>
      </c>
      <c r="B7" s="5"/>
      <c r="C7" s="5"/>
      <c r="D7" s="5"/>
      <c r="E7" s="5"/>
      <c r="F7" s="5"/>
      <c r="G7" s="5"/>
      <c r="K7" s="149"/>
      <c r="L7" s="149"/>
      <c r="M7" s="149"/>
      <c r="N7" s="149"/>
      <c r="O7" s="149"/>
      <c r="P7" s="149"/>
      <c r="Q7" s="149"/>
      <c r="R7" s="149"/>
    </row>
    <row r="8" spans="1:18" ht="21" customHeight="1" x14ac:dyDescent="0.3">
      <c r="A8" s="135" t="s">
        <v>454</v>
      </c>
      <c r="B8" s="175" t="str">
        <f>INDEX!B4&amp;"થી બદલી થયેલ શિક્ષકને છુટા કર્યા બાબત"</f>
        <v>જીલ્લાફેર એકતરફી બદલીથી બદલી થયેલ શિક્ષકને છુટા કર્યા બાબત</v>
      </c>
      <c r="C8" s="175"/>
      <c r="D8" s="175"/>
      <c r="E8" s="175"/>
      <c r="F8" s="175"/>
      <c r="G8" s="175"/>
      <c r="K8" s="149"/>
      <c r="L8" s="149"/>
      <c r="M8" s="149"/>
      <c r="N8" s="149"/>
      <c r="O8" s="149"/>
      <c r="P8" s="149"/>
      <c r="Q8" s="149"/>
      <c r="R8" s="149"/>
    </row>
    <row r="9" spans="1:18" ht="40.200000000000003" customHeight="1" x14ac:dyDescent="0.3">
      <c r="A9" s="131" t="s">
        <v>455</v>
      </c>
      <c r="B9" s="165" t="str">
        <f>"માન. જિ.પ્રા.શિ. સાહેબશ્રી, "&amp;INDEX!B17&amp;"નો તારીખ "&amp;INDEX!B3&amp;" વાળો હૂકમ ક્રમાંક "&amp;INDEX!B2</f>
        <v>માન. જિ.પ્રા.શિ. સાહેબશ્રી, ગાંધીનગરનો તારીખ 26-07-2023 વાળો હૂકમ ક્રમાંક જિપંગાં/ જિશિસ/ એકતરફી/જિ.ફે.બ./ કેમ્પ/ મકમ-૧/  વશી/ 5360-5366/ 2023</v>
      </c>
      <c r="C9" s="165"/>
      <c r="D9" s="165"/>
      <c r="E9" s="165"/>
      <c r="F9" s="165"/>
      <c r="G9" s="165"/>
    </row>
    <row r="10" spans="1:18" ht="20.399999999999999" customHeight="1" x14ac:dyDescent="0.65">
      <c r="A10" s="5"/>
      <c r="B10" s="14"/>
      <c r="C10" s="5"/>
      <c r="D10" s="5"/>
      <c r="E10" s="5"/>
      <c r="F10" s="5"/>
      <c r="G10" s="5"/>
    </row>
    <row r="11" spans="1:18" ht="198.6" customHeight="1" x14ac:dyDescent="0.3">
      <c r="A11" s="166" t="str">
        <f>CONCATENATE('1 છુટા થયા નો રિપોર્ટ TPEO'!A11:G11,'1 છુટા થયા નો રિપોર્ટ TPEO'!A12:G12,'1 છુટા થયા નો રિપોર્ટ TPEO'!C13,'1 છુટા થયા નો રિપોર્ટ TPEO'!A14:D14,INDEX!B13,"ના રોજ શાળા સમય "&amp;INDEX!B12&amp;" છુટા કરવામાં આવેલ છે. જે આપ  સાહેબશ્રીને વિદિત થાય.")</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2023ના આધારે વેડા પ્રાથમિક શાળા , આજોલ પગારકેન્દ્ર શાળા, તા.‌‌‌‌‌‌‌‌સતલાસણા ની શાળામાંથી તારીખ : 27-07-2023ના રોજ શાળા સમય પછી છુટા કરવામાં આવેલ છે. જે આપ  સાહેબશ્રીને વિદિત થાય.</v>
      </c>
      <c r="B11" s="166"/>
      <c r="C11" s="166"/>
      <c r="D11" s="166"/>
      <c r="E11" s="166"/>
      <c r="F11" s="166"/>
      <c r="G11" s="166"/>
    </row>
    <row r="12" spans="1:18" ht="27" customHeight="1" x14ac:dyDescent="0.65">
      <c r="A12" s="17"/>
      <c r="B12" s="15"/>
      <c r="C12" s="15"/>
      <c r="D12" s="15"/>
      <c r="E12" s="16"/>
      <c r="F12" s="15"/>
      <c r="G12" s="15"/>
    </row>
    <row r="13" spans="1:18" ht="21.6" x14ac:dyDescent="0.65">
      <c r="A13" s="12" t="s">
        <v>21</v>
      </c>
      <c r="B13" s="12"/>
      <c r="C13" s="20"/>
      <c r="D13" s="20"/>
      <c r="E13" s="21"/>
      <c r="F13" s="21"/>
      <c r="G13" s="17"/>
      <c r="H13" s="2"/>
    </row>
    <row r="14" spans="1:18" ht="21.6" x14ac:dyDescent="0.65">
      <c r="A14" s="14"/>
      <c r="B14" s="18"/>
      <c r="C14" s="18"/>
      <c r="D14" s="18"/>
      <c r="E14" s="18"/>
      <c r="F14" s="18"/>
      <c r="G14" s="18"/>
      <c r="H14" s="2"/>
    </row>
    <row r="15" spans="1:18" ht="22.8" x14ac:dyDescent="0.65">
      <c r="A15" s="14"/>
      <c r="B15" s="18"/>
      <c r="C15" s="18"/>
      <c r="D15" s="162" t="str">
        <f>IF(INDEX!B7="","",INDEX!B7)</f>
        <v>વેડા પ્રાથમિક શાળા</v>
      </c>
      <c r="E15" s="162"/>
      <c r="F15" s="162"/>
      <c r="G15" s="18"/>
      <c r="H15" s="2"/>
    </row>
    <row r="16" spans="1:18" ht="22.8" x14ac:dyDescent="0.65">
      <c r="A16" s="14"/>
      <c r="B16" s="18"/>
      <c r="C16" s="18"/>
      <c r="D16" s="162" t="str">
        <f>" તાલુકો:-"&amp;INDEX!B10&amp;", જીલ્લો:-"&amp;INDEX!B9</f>
        <v xml:space="preserve"> તાલુકો:-સતલાસણા, જીલ્લો:-મહેસાણા</v>
      </c>
      <c r="E16" s="162"/>
      <c r="F16" s="162"/>
      <c r="G16" s="18"/>
      <c r="H16" s="2"/>
    </row>
    <row r="17" spans="1:8" ht="22.8" x14ac:dyDescent="0.65">
      <c r="A17" s="14"/>
      <c r="B17" s="18"/>
      <c r="C17" s="18"/>
      <c r="D17" s="92"/>
      <c r="E17" s="92"/>
      <c r="F17" s="92"/>
      <c r="G17" s="18"/>
      <c r="H17" s="2"/>
    </row>
    <row r="18" spans="1:8" ht="21.6" x14ac:dyDescent="0.65">
      <c r="A18" s="14"/>
      <c r="B18" s="18"/>
      <c r="C18" s="18"/>
      <c r="D18" s="18"/>
      <c r="E18" s="18"/>
      <c r="F18" s="18"/>
      <c r="G18" s="18"/>
      <c r="H18" s="2"/>
    </row>
    <row r="19" spans="1:8" ht="22.8" x14ac:dyDescent="0.75">
      <c r="A19" s="22" t="s">
        <v>3</v>
      </c>
      <c r="B19" s="5"/>
      <c r="C19" s="5"/>
      <c r="D19" s="5"/>
      <c r="E19" s="5"/>
      <c r="F19" s="5"/>
      <c r="G19" s="5"/>
    </row>
    <row r="20" spans="1:8" ht="21.6" x14ac:dyDescent="0.65">
      <c r="A20" s="38" t="str">
        <f>"(1)  માન. જીલ્લા પ્રાથમિક શિક્ષણાધિકારી સાહેબશ્રી, "&amp;INDEX!B9&amp;" ના જાણ સારું"</f>
        <v>(1)  માન. જીલ્લા પ્રાથમિક શિક્ષણાધિકારી સાહેબશ્રી, મહેસાણા ના જાણ સારું</v>
      </c>
      <c r="B20" s="5"/>
      <c r="C20" s="5"/>
      <c r="D20" s="5"/>
      <c r="E20" s="5"/>
      <c r="F20" s="5"/>
      <c r="G20" s="5"/>
    </row>
    <row r="21" spans="1:8" ht="21.6" x14ac:dyDescent="0.65">
      <c r="A21" s="1" t="s">
        <v>37</v>
      </c>
      <c r="B21" s="5"/>
      <c r="C21" s="5"/>
      <c r="D21" s="5"/>
      <c r="E21" s="5"/>
      <c r="F21" s="5"/>
      <c r="G21" s="5"/>
    </row>
    <row r="22" spans="1:8" ht="21.6" x14ac:dyDescent="0.65">
      <c r="A22" s="1"/>
      <c r="B22" s="19"/>
      <c r="C22" s="19"/>
      <c r="D22" s="19"/>
      <c r="E22" s="19"/>
      <c r="F22" s="19"/>
      <c r="G22" s="19"/>
      <c r="H22" s="3"/>
    </row>
    <row r="23" spans="1:8" ht="21.6" x14ac:dyDescent="0.65">
      <c r="A23" s="1"/>
      <c r="B23" s="5"/>
      <c r="C23" s="5"/>
      <c r="D23" s="5"/>
      <c r="E23" s="5"/>
      <c r="F23" s="5"/>
      <c r="G23" s="5"/>
    </row>
    <row r="27" spans="1:8" x14ac:dyDescent="0.3">
      <c r="B27" s="3"/>
      <c r="C27" s="3"/>
      <c r="D27" s="3"/>
      <c r="E27" s="3"/>
      <c r="F27" s="3"/>
      <c r="G27" s="3"/>
      <c r="H27" s="3"/>
    </row>
  </sheetData>
  <sheetProtection algorithmName="SHA-512" hashValue="GS7kOhh1k7Wphw1zAvoESGB9IwTIy1tZL0rWkwrhPFFPY3RwzedHG+XteveIB87XSO7fAx3/RojzlhR99UmFmQ==" saltValue="m2PaW9U/l21n8Cdk6NM5tA==" spinCount="100000" sheet="1" objects="1" scenarios="1"/>
  <mergeCells count="9">
    <mergeCell ref="K5:R8"/>
    <mergeCell ref="A11:G11"/>
    <mergeCell ref="D15:F15"/>
    <mergeCell ref="D16:F16"/>
    <mergeCell ref="D1:F1"/>
    <mergeCell ref="D2:F2"/>
    <mergeCell ref="B8:G8"/>
    <mergeCell ref="B9:G9"/>
    <mergeCell ref="E3:F3"/>
  </mergeCells>
  <conditionalFormatting sqref="A5">
    <cfRule type="cellIs" dxfId="4" priority="1" operator="equal">
      <formula>0</formula>
    </cfRule>
  </conditionalFormatting>
  <pageMargins left="1.0900000000000001" right="0.49" top="1.32" bottom="0.45" header="0.31496062992126" footer="0.31496062992126"/>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0A0B8-DD19-474B-83B8-7EB032A74049}">
  <sheetPr>
    <tabColor rgb="FFFFC000"/>
  </sheetPr>
  <dimension ref="A1:Q29"/>
  <sheetViews>
    <sheetView showGridLines="0" showRowColHeaders="0" zoomScaleNormal="100" zoomScaleSheetLayoutView="100" workbookViewId="0">
      <selection activeCell="A6" sqref="A6:A7"/>
    </sheetView>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23.77734375" customWidth="1"/>
    <col min="7" max="7" width="0.21875" customWidth="1"/>
  </cols>
  <sheetData>
    <row r="1" spans="1:17" ht="19.95" customHeight="1" x14ac:dyDescent="0.3">
      <c r="D1" s="163" t="str">
        <f>IF(INDEX!B1="","",INDEX!B1)</f>
        <v>પટેલ બ્રિજેશકુમાર કાળાભાઈ</v>
      </c>
      <c r="E1" s="163"/>
      <c r="F1" s="163"/>
    </row>
    <row r="2" spans="1:17" ht="20.399999999999999" x14ac:dyDescent="0.65">
      <c r="A2" s="5"/>
      <c r="B2" s="5"/>
      <c r="C2" s="5"/>
      <c r="D2" s="163" t="str">
        <f>IF(INDEX!B7="","",INDEX!B7)</f>
        <v>વેડા પ્રાથમિક શાળા</v>
      </c>
      <c r="E2" s="163"/>
      <c r="F2" s="163"/>
      <c r="G2" s="14"/>
    </row>
    <row r="3" spans="1:17" ht="20.399999999999999" customHeight="1" x14ac:dyDescent="0.65">
      <c r="A3" s="5"/>
      <c r="B3" s="5"/>
      <c r="C3" s="5"/>
      <c r="D3" s="163" t="str">
        <f>"તાલુકો : "&amp;INDEX!B10&amp;"‌‌‌‌‌‌‌‌, જિલ્લો : "&amp;INDEX!B9</f>
        <v>તાલુકો : સતલાસણા‌‌‌‌‌‌‌‌, જિલ્લો : મહેસાણા</v>
      </c>
      <c r="E3" s="163"/>
      <c r="F3" s="163"/>
      <c r="G3" s="14"/>
    </row>
    <row r="4" spans="1:17" ht="20.399999999999999" customHeight="1" x14ac:dyDescent="0.65">
      <c r="A4" s="5"/>
      <c r="B4" s="5"/>
      <c r="C4" s="5"/>
      <c r="D4" s="130" t="s">
        <v>340</v>
      </c>
      <c r="E4" s="167" t="s">
        <v>441</v>
      </c>
      <c r="F4" s="167"/>
      <c r="G4" s="14"/>
    </row>
    <row r="5" spans="1:17" ht="20.399999999999999" customHeight="1" x14ac:dyDescent="0.65">
      <c r="A5" s="14" t="s">
        <v>23</v>
      </c>
      <c r="B5" s="5"/>
      <c r="C5" s="5"/>
      <c r="D5" s="5"/>
      <c r="E5" s="5"/>
      <c r="F5" s="5"/>
      <c r="G5" s="5"/>
      <c r="J5" s="149" t="s">
        <v>435</v>
      </c>
      <c r="K5" s="149"/>
      <c r="L5" s="149"/>
      <c r="M5" s="149"/>
      <c r="N5" s="149"/>
      <c r="O5" s="149"/>
      <c r="P5" s="149"/>
      <c r="Q5" s="149"/>
    </row>
    <row r="6" spans="1:17" ht="20.399999999999999" customHeight="1" x14ac:dyDescent="0.65">
      <c r="A6" s="44" t="str">
        <f>IF(INDEX!B5="જીલ્લા પ્રાથમિક શિક્ષણાધિકારીશ્રી","તાલુકા પ્રાથમિક શિક્ષણાધિકારીશ્રી",INDEX!B5)</f>
        <v>તાલુકા પ્રાથમિક શિક્ષણાધિકારીશ્રી</v>
      </c>
      <c r="B6" s="5"/>
      <c r="C6" s="5"/>
      <c r="D6" s="5"/>
      <c r="E6" s="5"/>
      <c r="F6" s="5"/>
      <c r="G6" s="5"/>
      <c r="J6" s="149"/>
      <c r="K6" s="149"/>
      <c r="L6" s="149"/>
      <c r="M6" s="149"/>
      <c r="N6" s="149"/>
      <c r="O6" s="149"/>
      <c r="P6" s="149"/>
      <c r="Q6" s="149"/>
    </row>
    <row r="7" spans="1:17" ht="20.399999999999999" customHeight="1" x14ac:dyDescent="0.65">
      <c r="A7" s="44" t="str">
        <f>IF(A6="તાલુકા પ્રાથમિક શિક્ષણાધિકારીશ્રી","શિક્ષણ શાખા, તાલુકા પંચાયત","મ્યુનિસિપલ કોર્પોરેશન")</f>
        <v>શિક્ષણ શાખા, તાલુકા પંચાયત</v>
      </c>
      <c r="B7" s="5"/>
      <c r="C7" s="5"/>
      <c r="D7" s="5"/>
      <c r="E7" s="5"/>
      <c r="F7" s="5"/>
      <c r="G7" s="5"/>
      <c r="J7" s="149"/>
      <c r="K7" s="149"/>
      <c r="L7" s="149"/>
      <c r="M7" s="149"/>
      <c r="N7" s="149"/>
      <c r="O7" s="149"/>
      <c r="P7" s="149"/>
      <c r="Q7" s="149"/>
    </row>
    <row r="8" spans="1:17" ht="20.399999999999999" x14ac:dyDescent="0.65">
      <c r="A8" s="44" t="str">
        <f>INDEX!B10</f>
        <v>સતલાસણા</v>
      </c>
      <c r="B8" s="5"/>
      <c r="C8" s="5"/>
      <c r="D8" s="5"/>
      <c r="E8" s="5"/>
      <c r="F8" s="5"/>
      <c r="G8" s="5"/>
      <c r="J8" s="149"/>
      <c r="K8" s="149"/>
      <c r="L8" s="149"/>
      <c r="M8" s="149"/>
      <c r="N8" s="149"/>
      <c r="O8" s="149"/>
      <c r="P8" s="149"/>
      <c r="Q8" s="149"/>
    </row>
    <row r="9" spans="1:17" ht="21" x14ac:dyDescent="0.3">
      <c r="A9" s="135" t="s">
        <v>454</v>
      </c>
      <c r="B9" s="175" t="str">
        <f>INDEX!B4&amp;"થી મારી બદલી થતાં તાલુકા કક્ષાએથી છુટા કરવા બાબત"</f>
        <v>જીલ્લાફેર એકતરફી બદલીથી મારી બદલી થતાં તાલુકા કક્ષાએથી છુટા કરવા બાબત</v>
      </c>
      <c r="C9" s="175"/>
      <c r="D9" s="175"/>
      <c r="E9" s="175"/>
      <c r="F9" s="175"/>
      <c r="G9" s="175"/>
    </row>
    <row r="10" spans="1:17" ht="40.200000000000003" customHeight="1" x14ac:dyDescent="0.3">
      <c r="A10" s="131" t="s">
        <v>455</v>
      </c>
      <c r="B10" s="165" t="str">
        <f>"માન. જિ.પ્રા.શિ. સાહેબશ્રી, "&amp;INDEX!B17&amp;"નો તારીખ "&amp;INDEX!B3&amp;" વાળો હૂકમ ક્રમાંક "&amp;INDEX!B2</f>
        <v>માન. જિ.પ્રા.શિ. સાહેબશ્રી, ગાંધીનગરનો તારીખ 26-07-2023 વાળો હૂકમ ક્રમાંક જિપંગાં/ જિશિસ/ એકતરફી/જિ.ફે.બ./ કેમ્પ/ મકમ-૧/  વશી/ 5360-5366/ 2023</v>
      </c>
      <c r="C10" s="165"/>
      <c r="D10" s="165"/>
      <c r="E10" s="165"/>
      <c r="F10" s="165"/>
      <c r="G10" s="165"/>
    </row>
    <row r="11" spans="1:17" ht="20.399999999999999" x14ac:dyDescent="0.65">
      <c r="A11" s="5"/>
      <c r="B11" s="14"/>
      <c r="C11" s="5"/>
      <c r="D11" s="5"/>
      <c r="E11" s="5"/>
      <c r="F11" s="5"/>
      <c r="G11" s="5"/>
    </row>
    <row r="12" spans="1:17" ht="185.4" customHeight="1" x14ac:dyDescent="0.3">
      <c r="A12" s="166" t="str">
        <f>CONCATENATE('1 છુટા થયા નો રિપોર્ટ TPEO'!J11,'1 છુટા થયા નો રિપોર્ટ TPEO'!J13)</f>
        <v xml:space="preserve">           જય ભારત સહ ઉપરોક્ત વિષય તથા સંદર્ભ અન્વયે આપ સાહેબશ્રીને જણાવવાનું કે અત્રેની ‌વેડા પ્રાથમિક શાળા , તા.સતલાસણા, જિ.મહેસાણા માં હું ઉપશિક્ષક તરીકે ફરજ બજાવું છું.‌‌ મારી ગાંધીનગર જીલ્લામાં હુકમ નં ‌‌‌‌: જિપંગાં/ જિશિસ/ એકતરફી/જિ.ફે.બ./ કેમ્પ/ મકમ-૧/  વશી/ 5360-5366/ 2023 થી બદલી થતાં આજ રોજ તાલુકા કક્ષાએથી છૂટો થવા માટે આપ સાહેબશ્રીને નમ્ર અરજ કરું છું. મારા સાધનિક કાગળો આ સાથે બિડાણ કરેલ છે.જે આપશ્રીને વિદિત થાય.</v>
      </c>
      <c r="B12" s="166"/>
      <c r="C12" s="166"/>
      <c r="D12" s="166"/>
      <c r="E12" s="166"/>
      <c r="F12" s="166"/>
      <c r="G12" s="166"/>
    </row>
    <row r="13" spans="1:17" ht="21.6" x14ac:dyDescent="0.65">
      <c r="A13" s="12"/>
      <c r="B13" s="27"/>
      <c r="C13" s="21"/>
      <c r="D13" s="21"/>
      <c r="E13" s="21"/>
      <c r="F13" s="21"/>
      <c r="G13" s="17"/>
      <c r="H13" s="2"/>
    </row>
    <row r="14" spans="1:17" ht="21.6" x14ac:dyDescent="0.65">
      <c r="A14" s="12"/>
      <c r="B14" s="27"/>
      <c r="C14" s="21"/>
      <c r="D14" s="21"/>
      <c r="E14" s="21"/>
      <c r="F14" s="21"/>
      <c r="G14" s="17"/>
      <c r="H14" s="2"/>
    </row>
    <row r="15" spans="1:17" ht="22.8" x14ac:dyDescent="0.75">
      <c r="A15" s="12"/>
      <c r="B15" s="27"/>
      <c r="C15" s="21"/>
      <c r="D15" s="209" t="str">
        <f>"લિ."&amp;IF(INDEX!A1="શિક્ષકનું નામ શ્રી","આપનો ","આપની ")&amp;"વિશ્વાસુ"</f>
        <v>લિ.આપનો વિશ્વાસુ</v>
      </c>
      <c r="E15" s="209"/>
      <c r="F15" s="209"/>
      <c r="G15" s="17"/>
      <c r="H15" s="2"/>
    </row>
    <row r="16" spans="1:17" ht="22.8" x14ac:dyDescent="0.65">
      <c r="A16" s="14"/>
      <c r="B16" s="18"/>
      <c r="C16" s="18"/>
      <c r="D16" s="208" t="str">
        <f>IF(INDEX!B1="","",INDEX!B1)</f>
        <v>પટેલ બ્રિજેશકુમાર કાળાભાઈ</v>
      </c>
      <c r="E16" s="208"/>
      <c r="F16" s="208"/>
      <c r="G16" s="18"/>
      <c r="H16" s="2"/>
    </row>
    <row r="17" spans="1:8" ht="22.8" x14ac:dyDescent="0.65">
      <c r="A17" s="14"/>
      <c r="B17" s="18"/>
      <c r="C17" s="18"/>
      <c r="D17" s="208" t="str">
        <f>"ઉ.શિ."&amp;IF(INDEX!B7="","",INDEX!B7)</f>
        <v>ઉ.શિ.વેડા પ્રાથમિક શાળા</v>
      </c>
      <c r="E17" s="208"/>
      <c r="F17" s="208"/>
      <c r="G17" s="18"/>
      <c r="H17" s="2"/>
    </row>
    <row r="18" spans="1:8" ht="22.8" x14ac:dyDescent="0.65">
      <c r="A18" s="14"/>
      <c r="B18" s="18"/>
      <c r="C18" s="18"/>
      <c r="D18" s="37"/>
      <c r="E18" s="37"/>
      <c r="F18" s="37"/>
      <c r="G18" s="18"/>
      <c r="H18" s="2"/>
    </row>
    <row r="19" spans="1:8" ht="22.8" x14ac:dyDescent="0.75">
      <c r="A19" s="22" t="s">
        <v>39</v>
      </c>
      <c r="B19" s="18"/>
      <c r="C19" s="18"/>
      <c r="D19" s="18"/>
      <c r="E19" s="18"/>
      <c r="F19" s="18"/>
      <c r="G19" s="18"/>
      <c r="H19" s="2"/>
    </row>
    <row r="20" spans="1:8" ht="21.6" x14ac:dyDescent="0.65">
      <c r="A20" s="38" t="str">
        <f>"(1) માન. જી.પ્રા.શિ.સાહેબશ્રી, "&amp;INDEX!B17&amp;" નો "&amp;INDEX!B4&amp;"નો હૂકમ"</f>
        <v>(1) માન. જી.પ્રા.શિ.સાહેબશ્રી, ગાંધીનગર નો જીલ્લાફેર એકતરફી બદલીનો હૂકમ</v>
      </c>
      <c r="B20" s="5"/>
      <c r="C20" s="5"/>
      <c r="D20" s="5"/>
      <c r="E20" s="5"/>
      <c r="F20" s="5"/>
      <c r="G20" s="5"/>
    </row>
    <row r="21" spans="1:8" ht="21.6" x14ac:dyDescent="0.65">
      <c r="A21" s="38" t="str">
        <f>"(2) "&amp;INDEX!B7&amp;" ના આચાર્યશ્રીનો છુટા કરવા બાબતનો પત્ર"</f>
        <v>(2) વેડા પ્રાથમિક શાળા ના આચાર્યશ્રીનો છુટા કરવા બાબતનો પત્ર</v>
      </c>
      <c r="B21" s="5"/>
      <c r="C21" s="5"/>
      <c r="D21" s="5"/>
      <c r="E21" s="5"/>
      <c r="F21" s="5"/>
      <c r="G21" s="5"/>
    </row>
    <row r="22" spans="1:8" ht="21.6" x14ac:dyDescent="0.65">
      <c r="A22" s="1" t="s">
        <v>40</v>
      </c>
      <c r="B22" s="5"/>
      <c r="C22" s="5"/>
      <c r="D22" s="5"/>
      <c r="E22" s="5"/>
      <c r="F22" s="5"/>
      <c r="G22" s="5"/>
    </row>
    <row r="23" spans="1:8" ht="21.6" x14ac:dyDescent="0.65">
      <c r="A23" s="1"/>
      <c r="B23" s="5"/>
      <c r="C23" s="5"/>
      <c r="D23" s="5"/>
      <c r="E23" s="5"/>
      <c r="F23" s="5"/>
      <c r="G23" s="5"/>
    </row>
    <row r="24" spans="1:8" ht="21.6" x14ac:dyDescent="0.65">
      <c r="A24" s="1"/>
      <c r="B24" s="19"/>
      <c r="C24" s="19"/>
      <c r="D24" s="19"/>
      <c r="E24" s="19"/>
      <c r="F24" s="19"/>
      <c r="G24" s="19"/>
      <c r="H24" s="3"/>
    </row>
    <row r="25" spans="1:8" ht="21.6" x14ac:dyDescent="0.65">
      <c r="A25" s="1"/>
      <c r="B25" s="5"/>
      <c r="C25" s="5"/>
      <c r="D25" s="5"/>
      <c r="E25" s="5"/>
      <c r="F25" s="5"/>
      <c r="G25" s="5"/>
    </row>
    <row r="29" spans="1:8" x14ac:dyDescent="0.3">
      <c r="B29" s="3"/>
      <c r="C29" s="3"/>
      <c r="D29" s="3"/>
      <c r="E29" s="3"/>
      <c r="F29" s="3"/>
      <c r="G29" s="3"/>
      <c r="H29" s="3"/>
    </row>
  </sheetData>
  <sheetProtection algorithmName="SHA-512" hashValue="q2IDipM2xHBzb4uVwmdqTxTzSToUEDUEWeQTcy3okNVLcXHlBmYNL+MimnDqkfMyp7KCWzRQCHGO6rx79xTNBQ==" saltValue="avBzouQ/TOLmZy7UOCSRaw==" spinCount="100000" sheet="1" objects="1" scenarios="1"/>
  <mergeCells count="11">
    <mergeCell ref="J5:Q8"/>
    <mergeCell ref="B9:G9"/>
    <mergeCell ref="D1:F1"/>
    <mergeCell ref="D2:F2"/>
    <mergeCell ref="D3:F3"/>
    <mergeCell ref="E4:F4"/>
    <mergeCell ref="B10:G10"/>
    <mergeCell ref="A12:G12"/>
    <mergeCell ref="D16:F16"/>
    <mergeCell ref="D17:F17"/>
    <mergeCell ref="D15:F15"/>
  </mergeCells>
  <conditionalFormatting sqref="A6">
    <cfRule type="cellIs" dxfId="3" priority="1" operator="equal">
      <formula>0</formula>
    </cfRule>
  </conditionalFormatting>
  <pageMargins left="0.73" right="0.3" top="1.47" bottom="0.45" header="0.31496062992126" footer="0.31496062992126"/>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66C8-29AC-47F5-9165-6E3E47EFF0C2}">
  <sheetPr>
    <tabColor rgb="FF660066"/>
  </sheetPr>
  <dimension ref="A1:R30"/>
  <sheetViews>
    <sheetView showGridLines="0" showRowColHeaders="0" zoomScaleNormal="100" zoomScaleSheetLayoutView="100" workbookViewId="0">
      <selection activeCell="D1" sqref="D1:F1"/>
    </sheetView>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22.21875" customWidth="1"/>
    <col min="7" max="7" width="0.21875" customWidth="1"/>
  </cols>
  <sheetData>
    <row r="1" spans="1:18" ht="19.95" customHeight="1" x14ac:dyDescent="0.3">
      <c r="D1" s="163" t="str">
        <f>IF(INDEX!B1="","",INDEX!B1)</f>
        <v>પટેલ બ્રિજેશકુમાર કાળાભાઈ</v>
      </c>
      <c r="E1" s="163"/>
      <c r="F1" s="163"/>
    </row>
    <row r="2" spans="1:18" ht="20.399999999999999" x14ac:dyDescent="0.65">
      <c r="A2" s="5"/>
      <c r="B2" s="5"/>
      <c r="C2" s="5"/>
      <c r="D2" s="163" t="str">
        <f>IF(INDEX!B7="","",INDEX!B7)</f>
        <v>વેડા પ્રાથમિક શાળા</v>
      </c>
      <c r="E2" s="163"/>
      <c r="F2" s="163"/>
      <c r="G2" s="14"/>
    </row>
    <row r="3" spans="1:18" ht="20.399999999999999" customHeight="1" x14ac:dyDescent="0.65">
      <c r="A3" s="5"/>
      <c r="B3" s="5"/>
      <c r="C3" s="5"/>
      <c r="D3" s="163" t="str">
        <f>"તાલુકો : "&amp;INDEX!B10&amp;"‌‌‌‌‌‌‌‌, જિલ્લો : "&amp;INDEX!B9</f>
        <v>તાલુકો : સતલાસણા‌‌‌‌‌‌‌‌, જિલ્લો : મહેસાણા</v>
      </c>
      <c r="E3" s="163"/>
      <c r="F3" s="163"/>
      <c r="G3" s="14"/>
    </row>
    <row r="4" spans="1:18" ht="20.399999999999999" customHeight="1" x14ac:dyDescent="0.65">
      <c r="A4" s="5"/>
      <c r="B4" s="5"/>
      <c r="C4" s="5"/>
      <c r="D4" s="130" t="s">
        <v>340</v>
      </c>
      <c r="E4" s="167" t="s">
        <v>441</v>
      </c>
      <c r="F4" s="167"/>
      <c r="G4" s="14"/>
    </row>
    <row r="5" spans="1:18" ht="20.399999999999999" x14ac:dyDescent="0.65">
      <c r="A5" s="14" t="s">
        <v>23</v>
      </c>
      <c r="B5" s="5"/>
      <c r="C5" s="5"/>
      <c r="D5" s="5"/>
      <c r="E5" s="5"/>
      <c r="F5" s="5"/>
      <c r="G5" s="5"/>
      <c r="K5" s="149" t="s">
        <v>435</v>
      </c>
      <c r="L5" s="149"/>
      <c r="M5" s="149"/>
      <c r="N5" s="149"/>
      <c r="O5" s="149"/>
      <c r="P5" s="149"/>
      <c r="Q5" s="149"/>
      <c r="R5" s="149"/>
    </row>
    <row r="6" spans="1:18" ht="20.399999999999999" x14ac:dyDescent="0.65">
      <c r="A6" s="44" t="str">
        <f>IF(INDEX!B5="","",INDEX!B5)</f>
        <v>જીલ્લા પ્રાથમિક શિક્ષણાધિકારીશ્રી</v>
      </c>
      <c r="B6" s="5"/>
      <c r="C6" s="5"/>
      <c r="D6" s="5"/>
      <c r="E6" s="5"/>
      <c r="F6" s="5"/>
      <c r="G6" s="5"/>
      <c r="K6" s="149"/>
      <c r="L6" s="149"/>
      <c r="M6" s="149"/>
      <c r="N6" s="149"/>
      <c r="O6" s="149"/>
      <c r="P6" s="149"/>
      <c r="Q6" s="149"/>
      <c r="R6" s="149"/>
    </row>
    <row r="7" spans="1:18" ht="20.399999999999999" x14ac:dyDescent="0.65">
      <c r="A7" s="44" t="str">
        <f>IF(A6="જીલ્લા પ્રાથમિક શિક્ષણાધિકારીશ્રી","શિક્ષણ શાખા, જીલ્લા પંચાયત","મ્યુનિસિપલ કોર્પોરેશન")</f>
        <v>શિક્ષણ શાખા, જીલ્લા પંચાયત</v>
      </c>
      <c r="B7" s="5"/>
      <c r="C7" s="5"/>
      <c r="D7" s="5"/>
      <c r="E7" s="5"/>
      <c r="F7" s="5"/>
      <c r="G7" s="5"/>
      <c r="K7" s="149"/>
      <c r="L7" s="149"/>
      <c r="M7" s="149"/>
      <c r="N7" s="149"/>
      <c r="O7" s="149"/>
      <c r="P7" s="149"/>
      <c r="Q7" s="149"/>
      <c r="R7" s="149"/>
    </row>
    <row r="8" spans="1:18" ht="20.399999999999999" x14ac:dyDescent="0.65">
      <c r="A8" s="44" t="str">
        <f>INDEX!B9</f>
        <v>મહેસાણા</v>
      </c>
      <c r="B8" s="5"/>
      <c r="C8" s="5"/>
      <c r="D8" s="5"/>
      <c r="E8" s="5"/>
      <c r="F8" s="5"/>
      <c r="G8" s="5"/>
      <c r="K8" s="149"/>
      <c r="L8" s="149"/>
      <c r="M8" s="149"/>
      <c r="N8" s="149"/>
      <c r="O8" s="149"/>
      <c r="P8" s="149"/>
      <c r="Q8" s="149"/>
      <c r="R8" s="149"/>
    </row>
    <row r="9" spans="1:18" ht="21" x14ac:dyDescent="0.3">
      <c r="A9" s="135" t="s">
        <v>454</v>
      </c>
      <c r="B9" s="175" t="str">
        <f>INDEX!B4&amp;"થી મારી બદલી થતાં જીલ્લા કક્ષાએથી છુટા કરવા બાબત"</f>
        <v>જીલ્લાફેર એકતરફી બદલીથી મારી બદલી થતાં જીલ્લા કક્ષાએથી છુટા કરવા બાબત</v>
      </c>
      <c r="C9" s="175"/>
      <c r="D9" s="175"/>
      <c r="E9" s="175"/>
      <c r="F9" s="175"/>
      <c r="G9" s="175"/>
    </row>
    <row r="10" spans="1:18" ht="40.200000000000003" customHeight="1" x14ac:dyDescent="0.3">
      <c r="A10" s="131" t="s">
        <v>455</v>
      </c>
      <c r="B10" s="165" t="str">
        <f>"માન. જિ.પ્રા.શિ. સાહેબશ્રી, "&amp;INDEX!B17&amp;"નો તારીખ "&amp;INDEX!B3&amp;" વાળો હૂકમ ક્રમાંક "&amp;INDEX!B2</f>
        <v>માન. જિ.પ્રા.શિ. સાહેબશ્રી, ગાંધીનગરનો તારીખ 26-07-2023 વાળો હૂકમ ક્રમાંક જિપંગાં/ જિશિસ/ એકતરફી/જિ.ફે.બ./ કેમ્પ/ મકમ-૧/  વશી/ 5360-5366/ 2023</v>
      </c>
      <c r="C10" s="165"/>
      <c r="D10" s="165"/>
      <c r="E10" s="165"/>
      <c r="F10" s="165"/>
      <c r="G10" s="165"/>
    </row>
    <row r="11" spans="1:18" ht="20.399999999999999" x14ac:dyDescent="0.65">
      <c r="A11" s="5"/>
      <c r="B11" s="14"/>
      <c r="C11" s="5"/>
      <c r="D11" s="5"/>
      <c r="E11" s="5"/>
      <c r="F11" s="5"/>
      <c r="G11" s="5"/>
    </row>
    <row r="12" spans="1:18" ht="190.8" customHeight="1" x14ac:dyDescent="0.3">
      <c r="A12" s="166" t="str">
        <f>CONCATENATE('1 છુટા થયા નો રિપોર્ટ TPEO'!J11,'1 છુટા થયા નો રિપોર્ટ TPEO'!J12)</f>
        <v xml:space="preserve">           જય ભારત સહ ઉપરોક્ત વિષય તથા સંદર્ભ અન્વયે આપ સાહેબશ્રીને જણાવવાનું કે અત્રેની ‌વેડા પ્રાથમિક શાળા , તા.સતલાસણા, જિ.મહેસાણા માં હું ઉપશિક્ષક તરીકે ફરજ બજાવું છું.‌‌ મારી ગાંધીનગર જીલ્લામાં હુકમ નં ‌‌‌‌: જિપંગાં/ જિશિસ/ એકતરફી/જિ.ફે.બ./ કેમ્પ/ મકમ-૧/  વશી/ 5360-5366/ 2023 થી બદલી થતાં આજ રોજ જીલ્લા કક્ષાએથી છૂટો થવા માટે આપ સાહેબશ્રીને નમ્ર અરજ કરું છું. મારા સાધનિક કાગળો આ સાથે બિડાણ કરેલ છે.જે આપશ્રીને વિદિત થાય.</v>
      </c>
      <c r="B12" s="166"/>
      <c r="C12" s="166"/>
      <c r="D12" s="166"/>
      <c r="E12" s="166"/>
      <c r="F12" s="166"/>
      <c r="G12" s="166"/>
    </row>
    <row r="13" spans="1:18" ht="21.6" x14ac:dyDescent="0.65">
      <c r="A13" s="12"/>
      <c r="B13" s="27"/>
      <c r="C13" s="21"/>
      <c r="D13" s="21"/>
      <c r="E13" s="21"/>
      <c r="F13" s="21"/>
      <c r="G13" s="17"/>
      <c r="H13" s="2"/>
    </row>
    <row r="14" spans="1:18" ht="21.6" x14ac:dyDescent="0.65">
      <c r="A14" s="12"/>
      <c r="B14" s="27"/>
      <c r="C14" s="21"/>
      <c r="D14" s="21"/>
      <c r="E14" s="21"/>
      <c r="F14" s="21"/>
      <c r="G14" s="17"/>
      <c r="H14" s="2"/>
    </row>
    <row r="15" spans="1:18" ht="22.8" x14ac:dyDescent="0.75">
      <c r="A15" s="14"/>
      <c r="B15" s="18"/>
      <c r="C15" s="18"/>
      <c r="D15" s="209" t="str">
        <f>"લિ."&amp;IF(INDEX!A1="શિક્ષકનું નામ શ્રી","આપનો ","આપની ")&amp;"વિશ્વાસુ"</f>
        <v>લિ.આપનો વિશ્વાસુ</v>
      </c>
      <c r="E15" s="209"/>
      <c r="F15" s="209"/>
      <c r="G15" s="18"/>
      <c r="H15" s="2"/>
    </row>
    <row r="16" spans="1:18" ht="22.8" x14ac:dyDescent="0.65">
      <c r="A16" s="14"/>
      <c r="B16" s="18"/>
      <c r="C16" s="18"/>
      <c r="D16" s="208" t="str">
        <f>IF(INDEX!B1="","",INDEX!B1)</f>
        <v>પટેલ બ્રિજેશકુમાર કાળાભાઈ</v>
      </c>
      <c r="E16" s="208"/>
      <c r="F16" s="208"/>
      <c r="G16" s="18"/>
      <c r="H16" s="2"/>
    </row>
    <row r="17" spans="1:8" ht="22.8" x14ac:dyDescent="0.65">
      <c r="A17" s="14"/>
      <c r="B17" s="18"/>
      <c r="C17" s="18"/>
      <c r="D17" s="208" t="str">
        <f>"ઉ.શિ."&amp;IF(INDEX!B7="","",INDEX!B7)</f>
        <v>ઉ.શિ.વેડા પ્રાથમિક શાળા</v>
      </c>
      <c r="E17" s="208"/>
      <c r="F17" s="208"/>
      <c r="G17" s="18"/>
      <c r="H17" s="2"/>
    </row>
    <row r="18" spans="1:8" ht="22.8" x14ac:dyDescent="0.65">
      <c r="A18" s="14"/>
      <c r="B18" s="18"/>
      <c r="C18" s="18"/>
      <c r="D18" s="37"/>
      <c r="E18" s="37"/>
      <c r="F18" s="37"/>
      <c r="G18" s="18"/>
      <c r="H18" s="2"/>
    </row>
    <row r="19" spans="1:8" ht="22.8" x14ac:dyDescent="0.75">
      <c r="A19" s="22" t="s">
        <v>39</v>
      </c>
      <c r="B19" s="18"/>
      <c r="C19" s="18"/>
      <c r="D19" s="18"/>
      <c r="E19" s="18"/>
      <c r="F19" s="18"/>
      <c r="G19" s="18"/>
      <c r="H19" s="2"/>
    </row>
    <row r="20" spans="1:8" ht="21.6" x14ac:dyDescent="0.65">
      <c r="A20" s="38" t="str">
        <f>"(1) માન. જી.પ્રા.શિ.સાહેબશ્રી, "&amp;INDEX!B17&amp;" નો "&amp;INDEX!B4&amp;"નો હૂકમ"</f>
        <v>(1) માન. જી.પ્રા.શિ.સાહેબશ્રી, ગાંધીનગર નો જીલ્લાફેર એકતરફી બદલીનો હૂકમ</v>
      </c>
      <c r="B20" s="5"/>
      <c r="C20" s="5"/>
      <c r="D20" s="5"/>
      <c r="E20" s="5"/>
      <c r="F20" s="5"/>
      <c r="G20" s="5"/>
    </row>
    <row r="21" spans="1:8" ht="21.6" x14ac:dyDescent="0.65">
      <c r="A21" s="38" t="str">
        <f>"(2) તાલુકા પ્રા.શિ."&amp;INDEX!B10&amp;" સાહેબશ્રીનો જિલ્લામાંથી છુટા કરવા બાબતનો પત્ર"</f>
        <v>(2) તાલુકા પ્રા.શિ.સતલાસણા સાહેબશ્રીનો જિલ્લામાંથી છુટા કરવા બાબતનો પત્ર</v>
      </c>
      <c r="B21" s="5"/>
      <c r="C21" s="5"/>
      <c r="D21" s="5"/>
      <c r="E21" s="5"/>
      <c r="F21" s="5"/>
      <c r="G21" s="5"/>
    </row>
    <row r="22" spans="1:8" ht="21.6" x14ac:dyDescent="0.65">
      <c r="A22" s="38" t="str">
        <f>"(3) "&amp;INDEX!B7&amp;" ના આચાર્યશ્રીનો છુટા કરવા બાબતનો પત્ર"</f>
        <v>(3) વેડા પ્રાથમિક શાળા ના આચાર્યશ્રીનો છુટા કરવા બાબતનો પત્ર</v>
      </c>
      <c r="B22" s="5"/>
      <c r="C22" s="5"/>
      <c r="D22" s="5"/>
      <c r="E22" s="5"/>
      <c r="F22" s="5"/>
      <c r="G22" s="5"/>
    </row>
    <row r="23" spans="1:8" ht="21.6" x14ac:dyDescent="0.65">
      <c r="A23" s="1" t="s">
        <v>38</v>
      </c>
      <c r="B23" s="5"/>
      <c r="C23" s="5"/>
      <c r="D23" s="5"/>
      <c r="E23" s="5"/>
      <c r="F23" s="5"/>
      <c r="G23" s="5"/>
    </row>
    <row r="24" spans="1:8" ht="21.6" x14ac:dyDescent="0.65">
      <c r="A24" s="1"/>
      <c r="B24" s="5"/>
      <c r="C24" s="5"/>
      <c r="D24" s="5"/>
      <c r="E24" s="5"/>
      <c r="F24" s="5"/>
      <c r="G24" s="5"/>
    </row>
    <row r="25" spans="1:8" ht="21.6" x14ac:dyDescent="0.65">
      <c r="A25" s="1"/>
      <c r="B25" s="19"/>
      <c r="C25" s="19"/>
      <c r="D25" s="19"/>
      <c r="E25" s="19"/>
      <c r="F25" s="19"/>
      <c r="G25" s="19"/>
      <c r="H25" s="3"/>
    </row>
    <row r="26" spans="1:8" ht="21.6" x14ac:dyDescent="0.65">
      <c r="A26" s="1"/>
      <c r="B26" s="5"/>
      <c r="C26" s="5"/>
      <c r="D26" s="5"/>
      <c r="E26" s="5"/>
      <c r="F26" s="5"/>
      <c r="G26" s="5"/>
    </row>
    <row r="30" spans="1:8" x14ac:dyDescent="0.3">
      <c r="B30" s="3"/>
      <c r="C30" s="3"/>
      <c r="D30" s="3"/>
      <c r="E30" s="3"/>
      <c r="F30" s="3"/>
      <c r="G30" s="3"/>
      <c r="H30" s="3"/>
    </row>
  </sheetData>
  <sheetProtection algorithmName="SHA-512" hashValue="Swi//rpaMZXw1h6oKF47vj6Gvk5azvNRrRoRSfk0HD95yXVxsJW2nqvabxf52kGc87VhvERPCG7qwHK3Iir5WQ==" saltValue="w4dDb8UjgkPAu25h7ZU4Zw==" spinCount="100000" sheet="1" objects="1" scenarios="1"/>
  <mergeCells count="11">
    <mergeCell ref="K5:R8"/>
    <mergeCell ref="D16:F16"/>
    <mergeCell ref="D17:F17"/>
    <mergeCell ref="D1:F1"/>
    <mergeCell ref="D15:F15"/>
    <mergeCell ref="D2:F2"/>
    <mergeCell ref="D3:F3"/>
    <mergeCell ref="B9:G9"/>
    <mergeCell ref="B10:G10"/>
    <mergeCell ref="A12:G12"/>
    <mergeCell ref="E4:F4"/>
  </mergeCells>
  <pageMargins left="0.9" right="0.23" top="1.25" bottom="0.45" header="0.31496062992126" footer="0.31496062992126"/>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77B7-E130-4A4D-9740-76E3F5926C22}">
  <sheetPr>
    <tabColor rgb="FF3333FF"/>
  </sheetPr>
  <dimension ref="A1:R30"/>
  <sheetViews>
    <sheetView showGridLines="0" showRowColHeaders="0" zoomScaleNormal="100" zoomScaleSheetLayoutView="100" workbookViewId="0">
      <selection activeCell="D15" sqref="D15:F15"/>
    </sheetView>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18.109375" customWidth="1"/>
    <col min="7" max="7" width="0.21875" customWidth="1"/>
  </cols>
  <sheetData>
    <row r="1" spans="1:18" ht="19.95" customHeight="1" x14ac:dyDescent="0.3">
      <c r="D1" s="163" t="str">
        <f>IF(INDEX!B1="","",INDEX!B1)</f>
        <v>પટેલ બ્રિજેશકુમાર કાળાભાઈ</v>
      </c>
      <c r="E1" s="163"/>
      <c r="F1" s="163"/>
    </row>
    <row r="2" spans="1:18" ht="20.399999999999999" x14ac:dyDescent="0.65">
      <c r="A2" s="5"/>
      <c r="B2" s="5"/>
      <c r="C2" s="5"/>
      <c r="D2" s="163" t="str">
        <f>IF(INDEX!B7="","",INDEX!B7)</f>
        <v>વેડા પ્રાથમિક શાળા</v>
      </c>
      <c r="E2" s="163"/>
      <c r="F2" s="163"/>
      <c r="G2" s="14"/>
    </row>
    <row r="3" spans="1:18" ht="20.399999999999999" customHeight="1" x14ac:dyDescent="0.65">
      <c r="A3" s="5"/>
      <c r="B3" s="5"/>
      <c r="C3" s="5"/>
      <c r="D3" s="163" t="str">
        <f>"તાલુકો : "&amp;INDEX!B10&amp;"‌‌‌‌‌‌‌‌, જિલ્લો : "&amp;INDEX!B9</f>
        <v>તાલુકો : સતલાસણા‌‌‌‌‌‌‌‌, જિલ્લો : મહેસાણા</v>
      </c>
      <c r="E3" s="163"/>
      <c r="F3" s="163"/>
      <c r="G3" s="14"/>
    </row>
    <row r="4" spans="1:18" ht="20.399999999999999" customHeight="1" x14ac:dyDescent="0.65">
      <c r="A4" s="5"/>
      <c r="B4" s="5"/>
      <c r="C4" s="5"/>
      <c r="D4" s="130" t="s">
        <v>340</v>
      </c>
      <c r="E4" s="167" t="s">
        <v>441</v>
      </c>
      <c r="F4" s="167"/>
      <c r="G4" s="14"/>
    </row>
    <row r="5" spans="1:18" ht="20.399999999999999" x14ac:dyDescent="0.65">
      <c r="A5" s="14" t="s">
        <v>23</v>
      </c>
      <c r="B5" s="5"/>
      <c r="C5" s="5"/>
      <c r="D5" s="5"/>
      <c r="E5" s="5"/>
      <c r="F5" s="5"/>
      <c r="G5" s="5"/>
    </row>
    <row r="6" spans="1:18" ht="20.399999999999999" x14ac:dyDescent="0.65">
      <c r="A6" s="44" t="str">
        <f>IF(INDEX!B5="","",INDEX!B5)</f>
        <v>જીલ્લા પ્રાથમિક શિક્ષણાધિકારીશ્રી</v>
      </c>
      <c r="B6" s="5"/>
      <c r="C6" s="5"/>
      <c r="D6" s="5"/>
      <c r="E6" s="5"/>
      <c r="F6" s="5"/>
      <c r="G6" s="5"/>
      <c r="K6" s="149" t="s">
        <v>435</v>
      </c>
      <c r="L6" s="149"/>
      <c r="M6" s="149"/>
      <c r="N6" s="149"/>
      <c r="O6" s="149"/>
      <c r="P6" s="149"/>
      <c r="Q6" s="149"/>
      <c r="R6" s="149"/>
    </row>
    <row r="7" spans="1:18" ht="20.399999999999999" x14ac:dyDescent="0.65">
      <c r="A7" s="44" t="str">
        <f>IF(A6="જીલ્લા પ્રાથમિક શિક્ષણાધિકારીશ્રી","શિક્ષણ શાખા, જીલ્લા પંચાયત","મ્યુનિસિપલ કોર્પોરેશન")</f>
        <v>શિક્ષણ શાખા, જીલ્લા પંચાયત</v>
      </c>
      <c r="B7" s="5"/>
      <c r="C7" s="5"/>
      <c r="D7" s="5"/>
      <c r="E7" s="5"/>
      <c r="F7" s="5"/>
      <c r="G7" s="5"/>
      <c r="K7" s="149"/>
      <c r="L7" s="149"/>
      <c r="M7" s="149"/>
      <c r="N7" s="149"/>
      <c r="O7" s="149"/>
      <c r="P7" s="149"/>
      <c r="Q7" s="149"/>
      <c r="R7" s="149"/>
    </row>
    <row r="8" spans="1:18" ht="20.399999999999999" x14ac:dyDescent="0.65">
      <c r="A8" s="44" t="str">
        <f>INDEX!B17</f>
        <v>ગાંધીનગર</v>
      </c>
      <c r="B8" s="5"/>
      <c r="C8" s="5"/>
      <c r="D8" s="5"/>
      <c r="E8" s="5"/>
      <c r="F8" s="5"/>
      <c r="G8" s="5"/>
      <c r="K8" s="149"/>
      <c r="L8" s="149"/>
      <c r="M8" s="149"/>
      <c r="N8" s="149"/>
      <c r="O8" s="149"/>
      <c r="P8" s="149"/>
      <c r="Q8" s="149"/>
      <c r="R8" s="149"/>
    </row>
    <row r="9" spans="1:18" ht="21" x14ac:dyDescent="0.3">
      <c r="A9" s="135" t="s">
        <v>454</v>
      </c>
      <c r="B9" s="175" t="str">
        <f>INDEX!B4&amp;"થી મારી બદલી થતાં જીલ્લાકક્ષાએ હાજર કરવા બાબત"</f>
        <v>જીલ્લાફેર એકતરફી બદલીથી મારી બદલી થતાં જીલ્લાકક્ષાએ હાજર કરવા બાબત</v>
      </c>
      <c r="C9" s="175"/>
      <c r="D9" s="175"/>
      <c r="E9" s="175"/>
      <c r="F9" s="175"/>
      <c r="G9" s="175"/>
      <c r="K9" s="149"/>
      <c r="L9" s="149"/>
      <c r="M9" s="149"/>
      <c r="N9" s="149"/>
      <c r="O9" s="149"/>
      <c r="P9" s="149"/>
      <c r="Q9" s="149"/>
      <c r="R9" s="149"/>
    </row>
    <row r="10" spans="1:18" ht="40.200000000000003" customHeight="1" x14ac:dyDescent="0.3">
      <c r="A10" s="131" t="s">
        <v>455</v>
      </c>
      <c r="B10" s="165" t="str">
        <f>"માન. જિ.પ્રા.શિ. સાહેબશ્રી, "&amp;INDEX!B17&amp;"નો તારીખ "&amp;INDEX!B3&amp;" વાળો હૂકમ ક્રમાંક "&amp;INDEX!B2</f>
        <v>માન. જિ.પ્રા.શિ. સાહેબશ્રી, ગાંધીનગરનો તારીખ 26-07-2023 વાળો હૂકમ ક્રમાંક જિપંગાં/ જિશિસ/ એકતરફી/જિ.ફે.બ./ કેમ્પ/ મકમ-૧/  વશી/ 5360-5366/ 2023</v>
      </c>
      <c r="C10" s="165"/>
      <c r="D10" s="165"/>
      <c r="E10" s="165"/>
      <c r="F10" s="165"/>
      <c r="G10" s="165"/>
    </row>
    <row r="11" spans="1:18" ht="20.399999999999999" x14ac:dyDescent="0.65">
      <c r="A11" s="5"/>
      <c r="B11" s="14"/>
      <c r="C11" s="5"/>
      <c r="D11" s="5"/>
      <c r="E11" s="5"/>
      <c r="F11" s="5"/>
      <c r="G11" s="5"/>
    </row>
    <row r="12" spans="1:18" ht="190.2" customHeight="1" x14ac:dyDescent="0.3">
      <c r="A12" s="166" t="str">
        <f>CONCATENATE('1 હાજર થયા નો રિપોર્ટ TPEO'!J11,'1 હાજર થયા નો રિપોર્ટ TPEO'!J12)</f>
        <v xml:space="preserve">           જય ભારત સહ ઉપરોક્ત વિષય તથા સંદર્ભ અન્વયે આપ સાહેબશ્રીને જણાવવાનું કે અત્રેની ‌વેડા પ્રાથમિક શાળા ,તા.સતલાસણા, જિ.મહેસાણા માં હું ઉપશિક્ષક તરીકે ફરજ બજાવતો હતો.‌‌ મારી આપ સાહેબશ્રીના હુકમ નં ‌‌‌‌: જિપંગાં/ જિશિસ/ એકતરફી/જિ.ફે.બ./ કેમ્પ/ મકમ-૧/  વશી/ 5360-5366/ 2023 થી આ જીલ્લામાં બદલી થતાં મારા જીલ્લામાંથી હું છૂટો થયેલ છું અને  આજ રોજ તારીખ 28-07-2023 આ જીલ્લામાં હાજર થવા માટે આપ સાહેબશ્રીને નમ્ર અરજ કરું છું. મારા સાધનિક કાગળો આ સાથે બિડાણ કરેલ છે. જે આપશ્રીને વિદિત થાય.</v>
      </c>
      <c r="B12" s="166"/>
      <c r="C12" s="166"/>
      <c r="D12" s="166"/>
      <c r="E12" s="166"/>
      <c r="F12" s="166"/>
      <c r="G12" s="166"/>
    </row>
    <row r="13" spans="1:18" ht="21.6" x14ac:dyDescent="0.65">
      <c r="A13" s="12"/>
      <c r="B13" s="27"/>
      <c r="C13" s="21"/>
      <c r="D13" s="21"/>
      <c r="E13" s="21"/>
      <c r="F13" s="21"/>
      <c r="G13" s="17"/>
      <c r="H13" s="2"/>
    </row>
    <row r="14" spans="1:18" ht="21.6" x14ac:dyDescent="0.65">
      <c r="A14" s="12"/>
      <c r="B14" s="27"/>
      <c r="C14" s="21"/>
      <c r="D14" s="21"/>
      <c r="E14" s="21"/>
      <c r="F14" s="21"/>
      <c r="G14" s="17"/>
      <c r="H14" s="2"/>
    </row>
    <row r="15" spans="1:18" ht="22.8" x14ac:dyDescent="0.75">
      <c r="A15" s="12"/>
      <c r="B15" s="27"/>
      <c r="C15" s="21"/>
      <c r="D15" s="209" t="str">
        <f>"લિ."&amp;IF(INDEX!A1="શિક્ષકનું નામ શ્રી","આપનો ","આપની ")&amp;"વિશ્વાસુ"</f>
        <v>લિ.આપનો વિશ્વાસુ</v>
      </c>
      <c r="E15" s="209"/>
      <c r="F15" s="209"/>
      <c r="G15" s="17"/>
      <c r="H15" s="2"/>
    </row>
    <row r="16" spans="1:18" ht="22.8" x14ac:dyDescent="0.65">
      <c r="A16" s="14"/>
      <c r="B16" s="18"/>
      <c r="C16" s="18"/>
      <c r="D16" s="208" t="str">
        <f>IF(INDEX!B1="","",INDEX!B1)</f>
        <v>પટેલ બ્રિજેશકુમાર કાળાભાઈ</v>
      </c>
      <c r="E16" s="208"/>
      <c r="F16" s="208"/>
      <c r="G16" s="18"/>
      <c r="H16" s="2"/>
    </row>
    <row r="17" spans="1:8" ht="22.8" x14ac:dyDescent="0.65">
      <c r="A17" s="14"/>
      <c r="B17" s="18"/>
      <c r="C17" s="18"/>
      <c r="D17" s="208" t="str">
        <f>"ઉ.શિ."&amp;IF(INDEX!B7="","",INDEX!B7)</f>
        <v>ઉ.શિ.વેડા પ્રાથમિક શાળા</v>
      </c>
      <c r="E17" s="208"/>
      <c r="F17" s="208"/>
      <c r="G17" s="18"/>
      <c r="H17" s="2"/>
    </row>
    <row r="18" spans="1:8" ht="22.8" x14ac:dyDescent="0.65">
      <c r="A18" s="14"/>
      <c r="B18" s="18"/>
      <c r="C18" s="18"/>
      <c r="D18" s="208" t="str">
        <f>" તા."&amp;INDEX!B10&amp;", જી."&amp;INDEX!B9</f>
        <v xml:space="preserve"> તા.સતલાસણા, જી.મહેસાણા</v>
      </c>
      <c r="E18" s="208"/>
      <c r="F18" s="208"/>
      <c r="G18" s="18"/>
      <c r="H18" s="2"/>
    </row>
    <row r="19" spans="1:8" ht="22.8" x14ac:dyDescent="0.75">
      <c r="A19" s="22" t="s">
        <v>39</v>
      </c>
      <c r="B19" s="18"/>
      <c r="C19" s="18"/>
      <c r="D19" s="18"/>
      <c r="E19" s="18"/>
      <c r="F19" s="18"/>
      <c r="G19" s="18"/>
      <c r="H19" s="2"/>
    </row>
    <row r="20" spans="1:8" ht="21.6" x14ac:dyDescent="0.65">
      <c r="A20" s="38" t="str">
        <f>"(1) આપ સાહેબશ્રીનો "&amp;INDEX!B4&amp;"નો હૂકમ"</f>
        <v>(1) આપ સાહેબશ્રીનો જીલ્લાફેર એકતરફી બદલીનો હૂકમ</v>
      </c>
      <c r="B20" s="5"/>
      <c r="C20" s="5"/>
      <c r="D20" s="5"/>
      <c r="E20" s="5"/>
      <c r="F20" s="5"/>
      <c r="G20" s="5"/>
    </row>
    <row r="21" spans="1:8" ht="21.6" x14ac:dyDescent="0.65">
      <c r="A21" s="38" t="str">
        <f>"(2) માન. જિ પ્રા.શિ."&amp;INDEX!B9&amp;" સાહેબશ્રીનો જિલ્લામાંથી છુટા કર્યાનો પત્ર"</f>
        <v>(2) માન. જિ પ્રા.શિ.મહેસાણા સાહેબશ્રીનો જિલ્લામાંથી છુટા કર્યાનો પત્ર</v>
      </c>
      <c r="B21" s="5"/>
      <c r="C21" s="5"/>
      <c r="D21" s="5"/>
      <c r="E21" s="5"/>
      <c r="F21" s="5"/>
      <c r="G21" s="5"/>
    </row>
    <row r="22" spans="1:8" ht="21.6" x14ac:dyDescent="0.65">
      <c r="A22" s="38" t="str">
        <f>"(3) તા. પ્રા.શિ."&amp;INDEX!B10&amp;" સાહેબશ્રીનો તાલુકામાંથી છુટા કર્યાનો પત્ર"</f>
        <v>(3) તા. પ્રા.શિ.સતલાસણા સાહેબશ્રીનો તાલુકામાંથી છુટા કર્યાનો પત્ર</v>
      </c>
      <c r="B22" s="5"/>
      <c r="C22" s="5"/>
      <c r="D22" s="5"/>
      <c r="E22" s="5"/>
      <c r="F22" s="5"/>
      <c r="G22" s="5"/>
    </row>
    <row r="23" spans="1:8" ht="21.6" x14ac:dyDescent="0.65">
      <c r="A23" s="38" t="str">
        <f>"(4) "&amp;INDEX!B7&amp;" ના આચાર્યશ્રીનો છુટા કર્યા બાબતનો પત્ર"</f>
        <v>(4) વેડા પ્રાથમિક શાળા ના આચાર્યશ્રીનો છુટા કર્યા બાબતનો પત્ર</v>
      </c>
      <c r="B23" s="5"/>
      <c r="C23" s="5"/>
      <c r="D23" s="5"/>
      <c r="E23" s="5"/>
      <c r="F23" s="5"/>
      <c r="G23" s="5"/>
    </row>
    <row r="24" spans="1:8" ht="21.6" x14ac:dyDescent="0.65">
      <c r="A24" s="1" t="s">
        <v>462</v>
      </c>
      <c r="B24" s="5"/>
      <c r="C24" s="5"/>
      <c r="D24" s="5"/>
      <c r="E24" s="5"/>
      <c r="F24" s="5"/>
      <c r="G24" s="5"/>
    </row>
    <row r="25" spans="1:8" ht="21.6" x14ac:dyDescent="0.65">
      <c r="A25" s="1"/>
      <c r="B25" s="19"/>
      <c r="C25" s="19"/>
      <c r="D25" s="19"/>
      <c r="E25" s="19"/>
      <c r="F25" s="19"/>
      <c r="G25" s="19"/>
      <c r="H25" s="3"/>
    </row>
    <row r="26" spans="1:8" ht="21.6" x14ac:dyDescent="0.65">
      <c r="A26" s="1"/>
      <c r="B26" s="5"/>
      <c r="C26" s="5"/>
      <c r="D26" s="5"/>
      <c r="E26" s="5"/>
      <c r="F26" s="5"/>
      <c r="G26" s="5"/>
    </row>
    <row r="30" spans="1:8" x14ac:dyDescent="0.3">
      <c r="B30" s="3"/>
      <c r="C30" s="3"/>
      <c r="D30" s="3"/>
      <c r="E30" s="3"/>
      <c r="F30" s="3"/>
      <c r="G30" s="3"/>
      <c r="H30" s="3"/>
    </row>
  </sheetData>
  <sheetProtection algorithmName="SHA-512" hashValue="zsazycLoh40gF2n9Lx3ffhkOmrmgEMOn+djc0DpHzTw0U85qeOLONo3+m5en9F8n4x2k2OBrYftzR1yPMrDVKA==" saltValue="BxZRIMO5z2+f0wLwFi64EA==" spinCount="100000" sheet="1" objects="1" scenarios="1"/>
  <mergeCells count="12">
    <mergeCell ref="K6:R9"/>
    <mergeCell ref="B9:G9"/>
    <mergeCell ref="D1:F1"/>
    <mergeCell ref="D2:F2"/>
    <mergeCell ref="D3:F3"/>
    <mergeCell ref="E4:F4"/>
    <mergeCell ref="B10:G10"/>
    <mergeCell ref="A12:G12"/>
    <mergeCell ref="D16:F16"/>
    <mergeCell ref="D17:F17"/>
    <mergeCell ref="D18:F18"/>
    <mergeCell ref="D15:F15"/>
  </mergeCells>
  <pageMargins left="1.02" right="0.39" top="1.28" bottom="0.45" header="0.31496062992126" footer="0.31496062992126"/>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showGridLines="0" workbookViewId="0">
      <selection activeCell="J9" sqref="J9"/>
    </sheetView>
  </sheetViews>
  <sheetFormatPr defaultRowHeight="14.4" x14ac:dyDescent="0.3"/>
  <cols>
    <col min="1" max="1" width="10.88671875" customWidth="1"/>
    <col min="2" max="2" width="15.88671875" customWidth="1"/>
    <col min="4" max="4" width="6.44140625" customWidth="1"/>
    <col min="5" max="5" width="15.88671875" customWidth="1"/>
    <col min="6" max="6" width="14.44140625" customWidth="1"/>
    <col min="7" max="7" width="18.6640625" customWidth="1"/>
    <col min="10" max="10" width="85.77734375" customWidth="1"/>
  </cols>
  <sheetData>
    <row r="1" spans="1:10" ht="21.6" x14ac:dyDescent="0.65">
      <c r="E1" s="38" t="str">
        <f>INDEX!B15</f>
        <v>કુવાદરા પ્રાથમિક શાળા</v>
      </c>
      <c r="F1" s="1"/>
      <c r="G1" s="1"/>
    </row>
    <row r="2" spans="1:10" ht="21.6" x14ac:dyDescent="0.65">
      <c r="E2" s="38" t="str">
        <f>"તાલુકો:"&amp;INDEX!B18&amp;"‌‌‌‌‌‌‌‌,    જિલ્લો:"&amp;INDEX!B17</f>
        <v>તાલુકો:માણસા‌‌‌‌‌‌‌‌,    જિલ્લો:ગાંધીનગર</v>
      </c>
      <c r="F2" s="1"/>
      <c r="G2" s="1"/>
    </row>
    <row r="3" spans="1:10" ht="21.6" x14ac:dyDescent="0.65">
      <c r="E3" s="6" t="s">
        <v>18</v>
      </c>
      <c r="F3" s="39" t="str">
        <f>INDEX!B21</f>
        <v>28-07-2023</v>
      </c>
      <c r="G3" s="1"/>
      <c r="I3" s="52" t="str">
        <f>IF(INDEX!A1="શિક્ષકનું નામ શ્રી","શ્રી","શ્રીમતી")</f>
        <v>શ્રી</v>
      </c>
    </row>
    <row r="4" spans="1:10" ht="21.6" x14ac:dyDescent="0.65">
      <c r="A4" s="1" t="s">
        <v>0</v>
      </c>
      <c r="I4" s="52" t="str">
        <f>IF(I3="શ્રી","છૂટો","છૂટી")</f>
        <v>છૂટો</v>
      </c>
    </row>
    <row r="5" spans="1:10" ht="21.6" x14ac:dyDescent="0.65">
      <c r="A5" s="1" t="s">
        <v>1</v>
      </c>
      <c r="I5" s="52" t="str">
        <f>INDEX!A8</f>
        <v>પગારકેન્દ્ર શાળા</v>
      </c>
    </row>
    <row r="6" spans="1:10" ht="21.6" x14ac:dyDescent="0.65">
      <c r="A6" s="1" t="s">
        <v>2</v>
      </c>
      <c r="I6" s="52" t="str">
        <f>IF(I3="શ્રી","શિક્ષક","શિક્ષિકા")</f>
        <v>શિક્ષક</v>
      </c>
    </row>
    <row r="7" spans="1:10" ht="21.6" x14ac:dyDescent="0.65">
      <c r="A7" s="38" t="str">
        <f>INDEX!B18</f>
        <v>માણસા</v>
      </c>
      <c r="I7" s="52" t="str">
        <f>IF(I6="શિક્ષક","હતો","હતી")</f>
        <v>હતો</v>
      </c>
    </row>
    <row r="8" spans="1:10" ht="22.8" x14ac:dyDescent="0.3">
      <c r="B8" s="157" t="s">
        <v>25</v>
      </c>
      <c r="C8" s="157"/>
      <c r="D8" s="157"/>
      <c r="E8" s="157"/>
      <c r="F8" s="157"/>
      <c r="G8" s="157"/>
    </row>
    <row r="9" spans="1:10" ht="40.200000000000003" customHeight="1" x14ac:dyDescent="0.3">
      <c r="B9" s="158" t="str">
        <f>"સંદર્ભ નં ‌‌‌‌: "&amp;INDEX!B2</f>
        <v>સંદર્ભ નં ‌‌‌‌: જિપંગાં/ જિશિસ/ એકતરફી/જિ.ફે.બ./ કેમ્પ/ મકમ-૧/  વશી/ 5360-5366/ 2023</v>
      </c>
      <c r="C9" s="158"/>
      <c r="D9" s="158"/>
      <c r="E9" s="158"/>
      <c r="F9" s="158"/>
      <c r="G9" s="158"/>
    </row>
    <row r="10" spans="1:10" ht="21.6" x14ac:dyDescent="0.65">
      <c r="B10" s="1"/>
    </row>
    <row r="11" spans="1:10" ht="85.2" customHeight="1" x14ac:dyDescent="0.3">
      <c r="A11" s="153" t="str">
        <f>"           જય ભારત સહ ઉપરોક્ત વિષય તથા સંદર્ભ અન્વયે આપ સાહેબશ્રીને જણાવવાનું કે અત્રેની ‌"&amp;INDEX!B15&amp;" , તા."&amp;INDEX!B18&amp;", જિ."&amp;INDEX!B17&amp;"માં "&amp;I3&amp;" "&amp;INDEX!B1</f>
        <v xml:space="preserve">           જય ભારત સહ ઉપરોક્ત વિષય તથા સંદર્ભ અન્વયે આપ સાહેબશ્રીને જણાવવાનું કે અત્રેની ‌કુવાદરા પ્રાથમિક શાળા , તા.માણસા, જિ.ગાંધીનગરમાં શ્રી પટેલ બ્રિજેશકુમાર કાળાભાઈ</v>
      </c>
      <c r="B11" s="153"/>
      <c r="C11" s="153"/>
      <c r="D11" s="153"/>
      <c r="E11" s="153"/>
      <c r="F11" s="153"/>
      <c r="G11" s="153"/>
      <c r="J11" s="42" t="str">
        <f>"           જય ભારત સહ ઉપરોક્ત વિષય તથા સંદર્ભ અન્વયે આપ સાહેબશ્રીને જણાવવાનું કે અત્રેની ‌"&amp;INDEX!B7&amp;" ,તા."&amp;INDEX!B10&amp;", જિ."&amp;INDEX!B9&amp;" માં હું ઉપ"&amp;I6&amp;" તરીકે ફરજ બજાવતો "&amp;I7&amp;"."</f>
        <v xml:space="preserve">           જય ભારત સહ ઉપરોક્ત વિષય તથા સંદર્ભ અન્વયે આપ સાહેબશ્રીને જણાવવાનું કે અત્રેની ‌વેડા પ્રાથમિક શાળા ,તા.સતલાસણા, જિ.મહેસાણા માં હું ઉપશિક્ષક તરીકે ફરજ બજાવતો હતો.</v>
      </c>
    </row>
    <row r="12" spans="1:10" ht="64.8" customHeight="1" x14ac:dyDescent="0.75">
      <c r="A12" s="154" t="str">
        <f>"‌‌ની બદલી હુકમ નં ‌‌‌‌: "&amp;INDEX!B2</f>
        <v>‌‌ની બદલી હુકમ નં ‌‌‌‌: જિપંગાં/ જિશિસ/ એકતરફી/જિ.ફે.બ./ કેમ્પ/ મકમ-૧/  વશી/ 5360-5366/ 2023</v>
      </c>
      <c r="B12" s="154"/>
      <c r="C12" s="154"/>
      <c r="D12" s="154"/>
      <c r="E12" s="154"/>
      <c r="F12" s="154"/>
      <c r="G12" s="154"/>
      <c r="J12" s="53" t="str">
        <f>"‌‌ મારી આપ સાહેબશ્રીના હુકમ નં ‌‌‌‌: "&amp;INDEX!B2&amp;" થી આ જીલ્લામાં બદલી થતાં મારા જીલ્લામાંથી હું "&amp;I4&amp;" થયેલ છું અને  આજ રોજ તારીખ "&amp;INDEX!B21&amp;" આ જીલ્લામાં હાજર થવા માટે આપ સાહેબશ્રીને નમ્ર અરજ કરું છું. મારા સાધનિક કાગળો આ સાથે બિડાણ કરેલ છે. જે આપશ્રીને વિદિત થાય."</f>
        <v>‌‌ મારી આપ સાહેબશ્રીના હુકમ નં ‌‌‌‌: જિપંગાં/ જિશિસ/ એકતરફી/જિ.ફે.બ./ કેમ્પ/ મકમ-૧/  વશી/ 5360-5366/ 2023 થી આ જીલ્લામાં બદલી થતાં મારા જીલ્લામાંથી હું છૂટો થયેલ છું અને  આજ રોજ તારીખ 28-07-2023 આ જીલ્લામાં હાજર થવા માટે આપ સાહેબશ્રીને નમ્ર અરજ કરું છું. મારા સાધનિક કાગળો આ સાથે બિડાણ કરેલ છે. જે આપશ્રીને વિદિત થાય.</v>
      </c>
    </row>
    <row r="13" spans="1:10" ht="63.6" customHeight="1" x14ac:dyDescent="0.65">
      <c r="A13" s="4" t="s">
        <v>19</v>
      </c>
      <c r="B13" s="40" t="str">
        <f>INDEX!B3</f>
        <v>26-07-2023</v>
      </c>
      <c r="C13" s="41" t="str">
        <f>"ના આધારે "&amp;INDEX!B15&amp;" , "&amp;INDEX!B16&amp;" "&amp;I5&amp;","</f>
        <v>ના આધારે કુવાદરા પ્રાથમિક શાળા , લોદરા પગારકેન્દ્ર શાળા,</v>
      </c>
      <c r="D13" s="9"/>
      <c r="E13" s="9"/>
      <c r="F13" s="9"/>
      <c r="G13" s="9"/>
      <c r="J13" s="42" t="str">
        <f>"‌‌ મારી જિ.પ્રા.શિ. સાહેબશ્રીનો ઉપરોક્ત સંદર્ભ વાળો હૂકમ  થતાં  મારા જીલ્લામાંથી હું "&amp;I4&amp;" થઇ આપના જીલ્લામાં હાજર થઇ મારી આપના તાબાના તાલુકાની "&amp;INDEX!B16&amp;" "&amp;INDEX!A16&amp;"ની "&amp;INDEX!B15&amp;"માં હાજર થયેલ છું. તારીખ "&amp;INDEX!B21&amp;"ના રોજ આ તાલુકામાં હાજર થવા માટે આપ સાહેબશ્રીને નમ્ર અરજ કરું છું. મારા સાધનિક કાગળો આ સાથે બિડાણ કરેલ છે. જે આપશ્રીને વિદિત થાય."</f>
        <v>‌‌ મારી જિ.પ્રા.શિ. સાહેબશ્રીનો ઉપરોક્ત સંદર્ભ વાળો હૂકમ  થતાં  મારા જીલ્લામાંથી હું છૂટો થઇ આપના જીલ્લામાં હાજર થઇ મારી આપના તાબાના તાલુકાની લોદરા પગારકેન્દ્ર શાળાની કુવાદરા પ્રાથમિક શાળામાં હાજર થયેલ છું. તારીખ 28-07-2023ના રોજ આ તાલુકામાં હાજર થવા માટે આપ સાહેબશ્રીને નમ્ર અરજ કરું છું. મારા સાધનિક કાગળો આ સાથે બિડાણ કરેલ છે. જે આપશ્રીને વિદિત થાય.</v>
      </c>
    </row>
    <row r="14" spans="1:10" ht="27" customHeight="1" x14ac:dyDescent="0.65">
      <c r="A14" s="159" t="str">
        <f>" તા.‌‌‌‌‌‌‌‌"&amp;INDEX!B18&amp;"ની શાળામાં તારીખ : "</f>
        <v xml:space="preserve"> તા.‌‌‌‌‌‌‌‌માણસાની શાળામાં તારીખ : </v>
      </c>
      <c r="B14" s="159"/>
      <c r="C14" s="159"/>
      <c r="D14" s="159"/>
      <c r="E14" s="40" t="str">
        <f>INDEX!B21</f>
        <v>28-07-2023</v>
      </c>
      <c r="F14" s="159" t="str">
        <f>"ના રોજ શાળા સમય "&amp;INDEX!B20</f>
        <v>ના રોજ શાળા સમય પહેલાં</v>
      </c>
      <c r="G14" s="159"/>
    </row>
    <row r="15" spans="1:10" ht="27" customHeight="1" x14ac:dyDescent="0.65">
      <c r="A15" s="12" t="s">
        <v>26</v>
      </c>
      <c r="B15" s="4"/>
      <c r="C15" s="4"/>
      <c r="D15" s="4"/>
      <c r="E15" s="10"/>
      <c r="F15" s="4"/>
      <c r="G15" s="4"/>
    </row>
    <row r="16" spans="1:10" ht="27" customHeight="1" x14ac:dyDescent="0.65">
      <c r="A16" s="12"/>
      <c r="B16" s="4"/>
      <c r="C16" s="4"/>
      <c r="D16" s="4"/>
      <c r="E16" s="10"/>
      <c r="F16" s="4"/>
      <c r="G16" s="4"/>
    </row>
    <row r="17" spans="1:8" ht="21.6" x14ac:dyDescent="0.65">
      <c r="A17" s="156" t="s">
        <v>21</v>
      </c>
      <c r="B17" s="156"/>
      <c r="C17" s="155"/>
      <c r="D17" s="155"/>
      <c r="E17" s="155"/>
      <c r="F17" s="155"/>
      <c r="G17" s="12"/>
      <c r="H17" s="2"/>
    </row>
    <row r="18" spans="1:8" ht="21.6" x14ac:dyDescent="0.65">
      <c r="A18" s="1"/>
      <c r="B18" s="2"/>
      <c r="C18" s="2"/>
      <c r="D18" s="2"/>
      <c r="E18" s="2"/>
      <c r="F18" s="2"/>
      <c r="G18" s="2"/>
      <c r="H18" s="2"/>
    </row>
    <row r="19" spans="1:8" ht="21.6" x14ac:dyDescent="0.65">
      <c r="A19" s="1"/>
      <c r="B19" s="2"/>
      <c r="C19" s="2"/>
      <c r="D19" s="2"/>
      <c r="E19" s="2"/>
      <c r="F19" s="43" t="str">
        <f>INDEX!B15</f>
        <v>કુવાદરા પ્રાથમિક શાળા</v>
      </c>
      <c r="G19" s="2"/>
      <c r="H19" s="2"/>
    </row>
    <row r="20" spans="1:8" ht="21.6" x14ac:dyDescent="0.65">
      <c r="A20" s="1"/>
      <c r="B20" s="2"/>
      <c r="C20" s="2"/>
      <c r="D20" s="2"/>
      <c r="E20" s="43" t="str">
        <f>"        તાલુકો:-"&amp;INDEX!B18&amp;", જીલ્લો:-"&amp;INDEX!B17</f>
        <v xml:space="preserve">        તાલુકો:-માણસા, જીલ્લો:-ગાંધીનગર</v>
      </c>
      <c r="F20" s="2"/>
      <c r="G20" s="2"/>
      <c r="H20" s="2"/>
    </row>
    <row r="21" spans="1:8" ht="21.6" x14ac:dyDescent="0.65">
      <c r="A21" s="1"/>
      <c r="B21" s="2"/>
      <c r="C21" s="2"/>
      <c r="D21" s="2"/>
      <c r="E21" s="2"/>
      <c r="F21" s="2"/>
      <c r="G21" s="2"/>
      <c r="H21" s="2"/>
    </row>
    <row r="22" spans="1:8" ht="21.6" x14ac:dyDescent="0.65">
      <c r="A22" s="1" t="s">
        <v>3</v>
      </c>
    </row>
    <row r="23" spans="1:8" ht="21.6" x14ac:dyDescent="0.65">
      <c r="A23" s="38" t="str">
        <f>"(1) તા. પ્રા. શિ. અ. સાહેબશ્રી, "&amp;INDEX!B18</f>
        <v>(1) તા. પ્રા. શિ. અ. સાહેબશ્રી, માણસા</v>
      </c>
    </row>
    <row r="24" spans="1:8" ht="21.6" x14ac:dyDescent="0.65">
      <c r="A24" s="38" t="str">
        <f>"(2) બી. આર. સી. કો-ઓ.શ્રી,"&amp;INDEX!B18&amp;", એસએસએ પર નામ સુધારવા સારૂ"</f>
        <v>(2) બી. આર. સી. કો-ઓ.શ્રી,માણસા, એસએસએ પર નામ સુધારવા સારૂ</v>
      </c>
    </row>
    <row r="25" spans="1:8" ht="21.6" x14ac:dyDescent="0.65">
      <c r="A25" s="38" t="str">
        <f>"(3) ‌‌‌આચાર્યશ્રી, "&amp;INDEX!B16&amp;" પગારકેન્દ્ર શાળા"</f>
        <v>(3) ‌‌‌આચાર્યશ્રી, લોદરા પગારકેન્દ્ર શાળા</v>
      </c>
      <c r="B25" s="3"/>
      <c r="C25" s="3"/>
      <c r="D25" s="3"/>
      <c r="E25" s="3"/>
      <c r="F25" s="3"/>
      <c r="G25" s="3"/>
      <c r="H25" s="3"/>
    </row>
    <row r="26" spans="1:8" ht="21.6" x14ac:dyDescent="0.65">
      <c r="A26" s="1" t="s">
        <v>4</v>
      </c>
    </row>
    <row r="30" spans="1:8" x14ac:dyDescent="0.3">
      <c r="B30" s="3"/>
      <c r="C30" s="3"/>
      <c r="D30" s="3"/>
      <c r="E30" s="3"/>
      <c r="F30" s="3"/>
      <c r="G30" s="3"/>
      <c r="H30" s="3"/>
    </row>
  </sheetData>
  <sheetProtection algorithmName="SHA-512" hashValue="jqmOJFDFtBaW+fDUSKTTrq9kLvg1vt9WgALPvD1iEN32Ypf1Cm5Q/nWXq+WxDx8D5QiZIXqUIUpae1hlSP+FkA==" saltValue="qxo5ELOtiyyoqg6kEpA2ag==" spinCount="100000" sheet="1" objects="1" scenarios="1"/>
  <mergeCells count="8">
    <mergeCell ref="A17:B17"/>
    <mergeCell ref="C17:F17"/>
    <mergeCell ref="B8:G8"/>
    <mergeCell ref="B9:G9"/>
    <mergeCell ref="A11:G11"/>
    <mergeCell ref="A12:G12"/>
    <mergeCell ref="A14:D14"/>
    <mergeCell ref="F14:G14"/>
  </mergeCells>
  <pageMargins left="0.46" right="0.46" top="0.74803149606299213" bottom="0.74803149606299213" header="0.31496062992125984" footer="0.3149606299212598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05110-F8A5-41BF-A2BF-8943CDE3B948}">
  <sheetPr>
    <tabColor rgb="FFFF0000"/>
  </sheetPr>
  <dimension ref="A1:R30"/>
  <sheetViews>
    <sheetView showGridLines="0" showRowColHeaders="0" zoomScaleNormal="100" zoomScaleSheetLayoutView="100" workbookViewId="0">
      <selection activeCell="B10" sqref="B10:G10"/>
    </sheetView>
  </sheetViews>
  <sheetFormatPr defaultRowHeight="14.4" x14ac:dyDescent="0.3"/>
  <cols>
    <col min="1" max="1" width="12.88671875" customWidth="1"/>
    <col min="2" max="2" width="15.88671875" customWidth="1"/>
    <col min="3" max="3" width="13.6640625" customWidth="1"/>
    <col min="4" max="4" width="8.33203125" customWidth="1"/>
    <col min="5" max="5" width="16.21875" customWidth="1"/>
    <col min="6" max="6" width="19" customWidth="1"/>
    <col min="7" max="7" width="1.88671875" customWidth="1"/>
  </cols>
  <sheetData>
    <row r="1" spans="1:18" ht="19.95" customHeight="1" x14ac:dyDescent="0.3">
      <c r="D1" s="163" t="str">
        <f>IF(INDEX!B1="","",INDEX!B1)</f>
        <v>પટેલ બ્રિજેશકુમાર કાળાભાઈ</v>
      </c>
      <c r="E1" s="163"/>
      <c r="F1" s="163"/>
    </row>
    <row r="2" spans="1:18" ht="20.399999999999999" x14ac:dyDescent="0.65">
      <c r="A2" s="5"/>
      <c r="B2" s="5"/>
      <c r="C2" s="5"/>
      <c r="D2" s="163" t="str">
        <f>IF(INDEX!B15="","",INDEX!B15)</f>
        <v>કુવાદરા પ્રાથમિક શાળા</v>
      </c>
      <c r="E2" s="163"/>
      <c r="F2" s="163"/>
      <c r="G2" s="14"/>
    </row>
    <row r="3" spans="1:18" ht="20.399999999999999" customHeight="1" x14ac:dyDescent="0.65">
      <c r="A3" s="5"/>
      <c r="B3" s="5"/>
      <c r="C3" s="5"/>
      <c r="D3" s="163" t="str">
        <f>"તાલુકો : "&amp;INDEX!B18&amp;"‌‌‌‌‌‌‌‌, જિલ્લો : "&amp;INDEX!B17</f>
        <v>તાલુકો : માણસા‌‌‌‌‌‌‌‌, જિલ્લો : ગાંધીનગર</v>
      </c>
      <c r="E3" s="163"/>
      <c r="F3" s="163"/>
      <c r="G3" s="14"/>
    </row>
    <row r="4" spans="1:18" ht="20.399999999999999" customHeight="1" x14ac:dyDescent="0.65">
      <c r="A4" s="5"/>
      <c r="B4" s="5"/>
      <c r="C4" s="5"/>
      <c r="D4" s="130" t="s">
        <v>340</v>
      </c>
      <c r="E4" s="167" t="s">
        <v>441</v>
      </c>
      <c r="F4" s="167"/>
      <c r="G4" s="14"/>
    </row>
    <row r="5" spans="1:18" ht="20.399999999999999" x14ac:dyDescent="0.65">
      <c r="A5" s="14" t="s">
        <v>23</v>
      </c>
      <c r="B5" s="5"/>
      <c r="C5" s="5"/>
      <c r="D5" s="5"/>
      <c r="E5" s="5"/>
      <c r="F5" s="5"/>
      <c r="G5" s="5"/>
      <c r="K5" s="149" t="s">
        <v>435</v>
      </c>
      <c r="L5" s="149"/>
      <c r="M5" s="149"/>
      <c r="N5" s="149"/>
      <c r="O5" s="149"/>
      <c r="P5" s="149"/>
      <c r="Q5" s="149"/>
      <c r="R5" s="149"/>
    </row>
    <row r="6" spans="1:18" ht="20.399999999999999" x14ac:dyDescent="0.65">
      <c r="A6" s="44" t="str">
        <f>IF(INDEX!B5="જીલ્લા પ્રાથમિક શિક્ષણાધિકારીશ્રી","તાલુકા પ્રાથમિક શિક્ષણાધિકારીશ્રી",INDEX!B5)</f>
        <v>તાલુકા પ્રાથમિક શિક્ષણાધિકારીશ્રી</v>
      </c>
      <c r="B6" s="5"/>
      <c r="C6" s="5"/>
      <c r="D6" s="5"/>
      <c r="E6" s="5"/>
      <c r="F6" s="5"/>
      <c r="G6" s="5"/>
      <c r="K6" s="149"/>
      <c r="L6" s="149"/>
      <c r="M6" s="149"/>
      <c r="N6" s="149"/>
      <c r="O6" s="149"/>
      <c r="P6" s="149"/>
      <c r="Q6" s="149"/>
      <c r="R6" s="149"/>
    </row>
    <row r="7" spans="1:18" ht="20.399999999999999" x14ac:dyDescent="0.65">
      <c r="A7" s="44" t="str">
        <f>IF(A6="તાલુકા પ્રાથમિક શિક્ષણાધિકારીશ્રી","શિક્ષણ શાખા, તાલુકા પંચાયત","મ્યુનિસિપલ કોર્પોરેશન")</f>
        <v>શિક્ષણ શાખા, તાલુકા પંચાયત</v>
      </c>
      <c r="B7" s="5"/>
      <c r="C7" s="5"/>
      <c r="D7" s="5"/>
      <c r="E7" s="5"/>
      <c r="F7" s="5"/>
      <c r="G7" s="5"/>
      <c r="K7" s="149"/>
      <c r="L7" s="149"/>
      <c r="M7" s="149"/>
      <c r="N7" s="149"/>
      <c r="O7" s="149"/>
      <c r="P7" s="149"/>
      <c r="Q7" s="149"/>
      <c r="R7" s="149"/>
    </row>
    <row r="8" spans="1:18" ht="20.399999999999999" x14ac:dyDescent="0.65">
      <c r="A8" s="44" t="str">
        <f>INDEX!B18</f>
        <v>માણસા</v>
      </c>
      <c r="B8" s="5"/>
      <c r="C8" s="5"/>
      <c r="D8" s="5"/>
      <c r="E8" s="5"/>
      <c r="F8" s="5"/>
      <c r="G8" s="5"/>
      <c r="K8" s="149"/>
      <c r="L8" s="149"/>
      <c r="M8" s="149"/>
      <c r="N8" s="149"/>
      <c r="O8" s="149"/>
      <c r="P8" s="149"/>
      <c r="Q8" s="149"/>
      <c r="R8" s="149"/>
    </row>
    <row r="9" spans="1:18" ht="21" x14ac:dyDescent="0.3">
      <c r="A9" s="135" t="s">
        <v>454</v>
      </c>
      <c r="B9" s="175" t="str">
        <f>INDEX!B4&amp;"થી મારી બદલી થતાં તાલુકા કક્ષાએ હાજર કરવા બાબત"</f>
        <v>જીલ્લાફેર એકતરફી બદલીથી મારી બદલી થતાં તાલુકા કક્ષાએ હાજર કરવા બાબત</v>
      </c>
      <c r="C9" s="175"/>
      <c r="D9" s="175"/>
      <c r="E9" s="175"/>
      <c r="F9" s="175"/>
      <c r="G9" s="175"/>
    </row>
    <row r="10" spans="1:18" ht="40.200000000000003" customHeight="1" x14ac:dyDescent="0.3">
      <c r="A10" s="131" t="s">
        <v>455</v>
      </c>
      <c r="B10" s="165" t="str">
        <f>"માન. જિ.પ્રા.શિ. સાહેબશ્રી, "&amp;INDEX!B17&amp;"નો તારીખ "&amp;INDEX!B3&amp;" વાળો હૂકમ ક્રમાંક "&amp;INDEX!B2</f>
        <v>માન. જિ.પ્રા.શિ. સાહેબશ્રી, ગાંધીનગરનો તારીખ 26-07-2023 વાળો હૂકમ ક્રમાંક જિપંગાં/ જિશિસ/ એકતરફી/જિ.ફે.બ./ કેમ્પ/ મકમ-૧/  વશી/ 5360-5366/ 2023</v>
      </c>
      <c r="C10" s="165"/>
      <c r="D10" s="165"/>
      <c r="E10" s="165"/>
      <c r="F10" s="165"/>
      <c r="G10" s="165"/>
    </row>
    <row r="11" spans="1:18" ht="20.399999999999999" x14ac:dyDescent="0.65">
      <c r="A11" s="5"/>
      <c r="B11" s="14"/>
      <c r="C11" s="5"/>
      <c r="D11" s="5"/>
      <c r="E11" s="5"/>
      <c r="F11" s="5"/>
      <c r="G11" s="5"/>
    </row>
    <row r="12" spans="1:18" ht="193.8" customHeight="1" x14ac:dyDescent="0.3">
      <c r="A12" s="166" t="str">
        <f>CONCATENATE('1 હાજર થયા નો રિપોર્ટ TPEO'!J11,'1 હાજર થયા નો રિપોર્ટ TPEO'!J13)</f>
        <v xml:space="preserve">           જય ભારત સહ ઉપરોક્ત વિષય તથા સંદર્ભ અન્વયે આપ સાહેબશ્રીને જણાવવાનું કે અત્રેની ‌વેડા પ્રાથમિક શાળા ,તા.સતલાસણા, જિ.મહેસાણા માં હું ઉપશિક્ષક તરીકે ફરજ બજાવતો હતો.‌‌ મારી જિ.પ્રા.શિ. સાહેબશ્રીનો ઉપરોક્ત સંદર્ભ વાળો હૂકમ  થતાં  મારા જીલ્લામાંથી હું છૂટો થઇ આપના જીલ્લામાં હાજર થઇ મારી આપના તાબાના તાલુકાની લોદરા પગારકેન્દ્ર શાળાની કુવાદરા પ્રાથમિક શાળામાં હાજર થયેલ છું. તારીખ 28-07-2023ના રોજ આ તાલુકામાં હાજર થવા માટે આપ સાહેબશ્રીને નમ્ર અરજ કરું છું. મારા સાધનિક કાગળો આ સાથે બિડાણ કરેલ છે. જે આપશ્રીને વિદિત થાય.</v>
      </c>
      <c r="B12" s="166"/>
      <c r="C12" s="166"/>
      <c r="D12" s="166"/>
      <c r="E12" s="166"/>
      <c r="F12" s="166"/>
      <c r="G12" s="166"/>
    </row>
    <row r="13" spans="1:18" ht="21.6" x14ac:dyDescent="0.65">
      <c r="A13" s="12"/>
      <c r="B13" s="27"/>
      <c r="C13" s="21"/>
      <c r="D13" s="21"/>
      <c r="E13" s="21"/>
      <c r="F13" s="21"/>
      <c r="G13" s="17"/>
      <c r="H13" s="2"/>
    </row>
    <row r="14" spans="1:18" ht="21.6" x14ac:dyDescent="0.65">
      <c r="A14" s="12"/>
      <c r="B14" s="27"/>
      <c r="C14" s="21"/>
      <c r="D14" s="21"/>
      <c r="E14" s="21"/>
      <c r="F14" s="21"/>
      <c r="G14" s="17"/>
      <c r="H14" s="2"/>
    </row>
    <row r="15" spans="1:18" ht="22.8" x14ac:dyDescent="0.75">
      <c r="A15" s="12"/>
      <c r="B15" s="27"/>
      <c r="C15" s="21"/>
      <c r="D15" s="209" t="str">
        <f>"લિ."&amp;IF(INDEX!A1="શિક્ષકનું નામ શ્રી","આપનો ","આપની ")&amp;"વિશ્વાસુ"</f>
        <v>લિ.આપનો વિશ્વાસુ</v>
      </c>
      <c r="E15" s="209"/>
      <c r="F15" s="209"/>
      <c r="G15" s="17"/>
      <c r="H15" s="2"/>
    </row>
    <row r="16" spans="1:18" ht="22.8" x14ac:dyDescent="0.65">
      <c r="A16" s="14"/>
      <c r="B16" s="18"/>
      <c r="C16" s="18"/>
      <c r="D16" s="208" t="str">
        <f>INDEX!B1</f>
        <v>પટેલ બ્રિજેશકુમાર કાળાભાઈ</v>
      </c>
      <c r="E16" s="208"/>
      <c r="F16" s="208"/>
      <c r="G16" s="18"/>
      <c r="H16" s="2"/>
    </row>
    <row r="17" spans="1:8" ht="22.8" x14ac:dyDescent="0.65">
      <c r="A17" s="14"/>
      <c r="B17" s="18"/>
      <c r="C17" s="18"/>
      <c r="D17" s="208" t="str">
        <f>IF(INDEX!B15="","",INDEX!B15)</f>
        <v>કુવાદરા પ્રાથમિક શાળા</v>
      </c>
      <c r="E17" s="208"/>
      <c r="F17" s="208"/>
      <c r="G17" s="18"/>
      <c r="H17" s="2"/>
    </row>
    <row r="18" spans="1:8" ht="22.8" x14ac:dyDescent="0.65">
      <c r="A18" s="14"/>
      <c r="B18" s="18"/>
      <c r="C18" s="18"/>
      <c r="D18" s="208" t="str">
        <f>" તા."&amp;INDEX!B18&amp;", જી."&amp;INDEX!B17</f>
        <v xml:space="preserve"> તા.માણસા, જી.ગાંધીનગર</v>
      </c>
      <c r="E18" s="208"/>
      <c r="F18" s="208"/>
      <c r="G18" s="18"/>
      <c r="H18" s="2"/>
    </row>
    <row r="19" spans="1:8" ht="22.8" x14ac:dyDescent="0.65">
      <c r="A19" s="14"/>
      <c r="B19" s="18"/>
      <c r="C19" s="18"/>
      <c r="D19" s="37"/>
      <c r="E19" s="37"/>
      <c r="F19" s="37"/>
      <c r="G19" s="18"/>
      <c r="H19" s="2"/>
    </row>
    <row r="20" spans="1:8" ht="22.8" x14ac:dyDescent="0.75">
      <c r="A20" s="22" t="s">
        <v>39</v>
      </c>
      <c r="B20" s="18"/>
      <c r="C20" s="18"/>
      <c r="D20" s="18"/>
      <c r="E20" s="18"/>
      <c r="F20" s="18"/>
      <c r="G20" s="18"/>
      <c r="H20" s="2"/>
    </row>
    <row r="21" spans="1:8" ht="21.6" x14ac:dyDescent="0.65">
      <c r="A21" s="38" t="str">
        <f>"(1) માન. જી.પ્રા.શિ.સાહેબશ્રી, "&amp;INDEX!B17&amp;" નો "&amp;INDEX!B4&amp;"નો હૂકમ"</f>
        <v>(1) માન. જી.પ્રા.શિ.સાહેબશ્રી, ગાંધીનગર નો જીલ્લાફેર એકતરફી બદલીનો હૂકમ</v>
      </c>
      <c r="B21" s="5"/>
      <c r="C21" s="5"/>
      <c r="D21" s="5"/>
      <c r="E21" s="5"/>
      <c r="F21" s="5"/>
      <c r="G21" s="5"/>
    </row>
    <row r="22" spans="1:8" ht="21.6" x14ac:dyDescent="0.65">
      <c r="A22" s="38" t="str">
        <f>"(2) માન. જી.પ્રા.શિ.સાહેબશ્રી, "&amp;INDEX!B17&amp;" નો જીલ્લામાં હાજર થયા બાબતનો પત્ર"</f>
        <v>(2) માન. જી.પ્રા.શિ.સાહેબશ્રી, ગાંધીનગર નો જીલ્લામાં હાજર થયા બાબતનો પત્ર</v>
      </c>
      <c r="B22" s="5"/>
      <c r="C22" s="5"/>
      <c r="D22" s="5"/>
      <c r="E22" s="5"/>
      <c r="F22" s="5"/>
      <c r="G22" s="5"/>
    </row>
    <row r="23" spans="1:8" ht="21.6" x14ac:dyDescent="0.65">
      <c r="A23" s="38" t="str">
        <f>"(3) "&amp;INDEX!B15&amp;"ના આચાર્યશ્રીનો હાજર કર્યા બાબતનું ફોરવર્ડીંગ"</f>
        <v>(3) કુવાદરા પ્રાથમિક શાળાના આચાર્યશ્રીનો હાજર કર્યા બાબતનું ફોરવર્ડીંગ</v>
      </c>
      <c r="B23" s="5"/>
      <c r="C23" s="5"/>
      <c r="D23" s="5"/>
      <c r="E23" s="5"/>
      <c r="F23" s="5"/>
      <c r="G23" s="5"/>
    </row>
    <row r="24" spans="1:8" ht="21.6" x14ac:dyDescent="0.65">
      <c r="A24" s="1" t="s">
        <v>38</v>
      </c>
      <c r="B24" s="5"/>
      <c r="C24" s="5"/>
      <c r="D24" s="5"/>
      <c r="E24" s="5"/>
      <c r="F24" s="5"/>
      <c r="G24" s="5"/>
    </row>
    <row r="25" spans="1:8" ht="21.6" x14ac:dyDescent="0.65">
      <c r="A25" s="1"/>
      <c r="B25" s="19"/>
      <c r="C25" s="19"/>
      <c r="D25" s="19"/>
      <c r="E25" s="19"/>
      <c r="F25" s="19"/>
      <c r="G25" s="19"/>
      <c r="H25" s="3"/>
    </row>
    <row r="26" spans="1:8" ht="21.6" x14ac:dyDescent="0.65">
      <c r="A26" s="1"/>
      <c r="B26" s="5"/>
      <c r="C26" s="5"/>
      <c r="D26" s="5"/>
      <c r="E26" s="5"/>
      <c r="F26" s="5"/>
      <c r="G26" s="5"/>
    </row>
    <row r="30" spans="1:8" x14ac:dyDescent="0.3">
      <c r="B30" s="3"/>
      <c r="C30" s="3"/>
      <c r="D30" s="3"/>
      <c r="E30" s="3"/>
      <c r="F30" s="3"/>
      <c r="G30" s="3"/>
      <c r="H30" s="3"/>
    </row>
  </sheetData>
  <sheetProtection algorithmName="SHA-512" hashValue="I6Cr2fxNSxW+bXOD8zm85Q+iRFlBo0LFZTuJBzUWMxGi8xjhcXarpdvwjVsW0KtninuEZlgCgPpnkR24Wt51Zw==" saltValue="WwJ/gE71q48HgV9ZkNxitQ==" spinCount="100000" sheet="1" objects="1" scenarios="1"/>
  <mergeCells count="12">
    <mergeCell ref="K5:R8"/>
    <mergeCell ref="B9:G9"/>
    <mergeCell ref="D1:F1"/>
    <mergeCell ref="D2:F2"/>
    <mergeCell ref="D3:F3"/>
    <mergeCell ref="E4:F4"/>
    <mergeCell ref="B10:G10"/>
    <mergeCell ref="A12:G12"/>
    <mergeCell ref="D16:F16"/>
    <mergeCell ref="D17:F17"/>
    <mergeCell ref="D18:F18"/>
    <mergeCell ref="D15:F15"/>
  </mergeCells>
  <conditionalFormatting sqref="A6">
    <cfRule type="cellIs" dxfId="2" priority="2" operator="equal">
      <formula>0</formula>
    </cfRule>
    <cfRule type="cellIs" dxfId="1" priority="1" operator="equal">
      <formula>0</formula>
    </cfRule>
  </conditionalFormatting>
  <pageMargins left="0.87" right="0.45" top="1.18" bottom="0.45" header="0.31496062992126" footer="0.31496062992126"/>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showGridLines="0" workbookViewId="0">
      <selection activeCell="E1" sqref="E1:E2 F3 A7 J4:J7 B9:G9 A11:G12 J11:P12 B13:G13 J13:R15 A14:G14 F19 E20 A23:A25"/>
    </sheetView>
  </sheetViews>
  <sheetFormatPr defaultRowHeight="14.4" x14ac:dyDescent="0.3"/>
  <cols>
    <col min="1" max="1" width="10.88671875" customWidth="1"/>
    <col min="2" max="2" width="15.88671875" customWidth="1"/>
    <col min="4" max="4" width="6.44140625" customWidth="1"/>
    <col min="5" max="5" width="15.88671875" customWidth="1"/>
    <col min="6" max="6" width="14.44140625" customWidth="1"/>
    <col min="7" max="7" width="18.6640625" customWidth="1"/>
  </cols>
  <sheetData>
    <row r="1" spans="1:18" ht="21.6" x14ac:dyDescent="0.65">
      <c r="E1" s="38" t="str">
        <f>INDEX!B7</f>
        <v>વેડા પ્રાથમિક શાળા</v>
      </c>
      <c r="F1" s="1"/>
      <c r="G1" s="1"/>
    </row>
    <row r="2" spans="1:18" ht="21.6" x14ac:dyDescent="0.65">
      <c r="E2" s="38" t="str">
        <f>"તાલુકો:"&amp;INDEX!B10&amp;"‌‌‌‌‌‌‌‌,    જિલ્લો:"&amp;INDEX!B9</f>
        <v>તાલુકો:સતલાસણા‌‌‌‌‌‌‌‌,    જિલ્લો:મહેસાણા</v>
      </c>
      <c r="F2" s="1"/>
      <c r="G2" s="1"/>
    </row>
    <row r="3" spans="1:18" ht="21.6" x14ac:dyDescent="0.65">
      <c r="E3" s="6" t="s">
        <v>18</v>
      </c>
      <c r="F3" s="39" t="str">
        <f>INDEX!B13</f>
        <v>27-07-2023</v>
      </c>
      <c r="G3" s="1"/>
    </row>
    <row r="4" spans="1:18" ht="21.6" x14ac:dyDescent="0.65">
      <c r="A4" s="1" t="s">
        <v>0</v>
      </c>
      <c r="J4" s="52" t="str">
        <f>IF(INDEX!A1="શિક્ષકનું નામ શ્રી","શ્રી","શ્રીમતી")</f>
        <v>શ્રી</v>
      </c>
    </row>
    <row r="5" spans="1:18" ht="21.6" x14ac:dyDescent="0.65">
      <c r="A5" s="1" t="s">
        <v>1</v>
      </c>
      <c r="J5" s="52" t="str">
        <f>IF(J4="શ્રી","છૂટો","છૂટી")</f>
        <v>છૂટો</v>
      </c>
    </row>
    <row r="6" spans="1:18" ht="21.6" x14ac:dyDescent="0.65">
      <c r="A6" s="1" t="s">
        <v>2</v>
      </c>
      <c r="J6" s="52" t="str">
        <f>INDEX!A8</f>
        <v>પગારકેન્દ્ર શાળા</v>
      </c>
    </row>
    <row r="7" spans="1:18" ht="21.6" x14ac:dyDescent="0.65">
      <c r="A7" s="38" t="str">
        <f>INDEX!B10</f>
        <v>સતલાસણા</v>
      </c>
      <c r="J7" s="52" t="str">
        <f>IF(J4="શ્રી","શિક્ષક","શિક્ષિકા")</f>
        <v>શિક્ષક</v>
      </c>
    </row>
    <row r="8" spans="1:18" ht="22.8" x14ac:dyDescent="0.3">
      <c r="B8" s="157" t="s">
        <v>24</v>
      </c>
      <c r="C8" s="157"/>
      <c r="D8" s="157"/>
      <c r="E8" s="157"/>
      <c r="F8" s="157"/>
      <c r="G8" s="157"/>
    </row>
    <row r="9" spans="1:18" ht="40.200000000000003" customHeight="1" x14ac:dyDescent="0.3">
      <c r="B9" s="158" t="str">
        <f>"સંદર્ભ :નં ‌‌‌‌: "&amp;INDEX!B2</f>
        <v>સંદર્ભ :નં ‌‌‌‌: જિપંગાં/ જિશિસ/ એકતરફી/જિ.ફે.બ./ કેમ્પ/ મકમ-૧/  વશી/ 5360-5366/ 2023</v>
      </c>
      <c r="C9" s="158"/>
      <c r="D9" s="158"/>
      <c r="E9" s="158"/>
      <c r="F9" s="158"/>
      <c r="G9" s="158"/>
    </row>
    <row r="10" spans="1:18" ht="21.6" x14ac:dyDescent="0.65">
      <c r="B10" s="1"/>
    </row>
    <row r="11" spans="1:18" ht="85.2" customHeight="1" x14ac:dyDescent="0.3">
      <c r="A11" s="153" t="str">
        <f>"           જય ભારત સહ ઉપરોક્ત વિષય તથા સંદર્ભ અન્વયે આપ સાહેબશ્રીને જણાવવાનું કે અત્રેની ‌"&amp;INDEX!B7&amp;" , તા.‌‌‌‌‌‌‌‌"&amp;INDEX!B10&amp;", જિ."&amp;INDEX!B9&amp;"માં "&amp;J4&amp;" "&amp;INDEX!B1</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v>
      </c>
      <c r="B11" s="153"/>
      <c r="C11" s="153"/>
      <c r="D11" s="153"/>
      <c r="E11" s="153"/>
      <c r="F11" s="153"/>
      <c r="G11" s="153"/>
      <c r="J11" s="153" t="str">
        <f>"           જય ભારત સહ ઉપરોક્ત વિષય તથા સંદર્ભ અન્વયે આપ સાહેબશ્રીને જણાવવાનું કે અત્રેની ‌"&amp;INDEX!B7&amp;" , તા."&amp;INDEX!B10&amp;", જિ."&amp;INDEX!B9&amp;" માં હું ઉપ"&amp;J7&amp;" તરીકે ફરજ બજાવું છું."</f>
        <v xml:space="preserve">           જય ભારત સહ ઉપરોક્ત વિષય તથા સંદર્ભ અન્વયે આપ સાહેબશ્રીને જણાવવાનું કે અત્રેની ‌વેડા પ્રાથમિક શાળા , તા.સતલાસણા, જિ.મહેસાણા માં હું ઉપશિક્ષક તરીકે ફરજ બજાવું છું.</v>
      </c>
      <c r="K11" s="153"/>
      <c r="L11" s="153"/>
      <c r="M11" s="153"/>
      <c r="N11" s="153"/>
      <c r="O11" s="153"/>
      <c r="P11" s="153"/>
    </row>
    <row r="12" spans="1:18" ht="50.4" customHeight="1" x14ac:dyDescent="0.75">
      <c r="A12" s="154" t="str">
        <f>"‌‌ની બદલી હુકમ નં ‌‌‌‌: "&amp;INDEX!B2</f>
        <v>‌‌ની બદલી હુકમ નં ‌‌‌‌: જિપંગાં/ જિશિસ/ એકતરફી/જિ.ફે.બ./ કેમ્પ/ મકમ-૧/  વશી/ 5360-5366/ 2023</v>
      </c>
      <c r="B12" s="154"/>
      <c r="C12" s="154"/>
      <c r="D12" s="154"/>
      <c r="E12" s="154"/>
      <c r="F12" s="154"/>
      <c r="G12" s="154"/>
      <c r="J12" s="154" t="str">
        <f>"‌‌ મારી "&amp;INDEX!B17&amp;" જીલ્લામાં હુકમ નં ‌‌‌‌: "&amp;INDEX!B2&amp;" થી બદલી થતાં આજ રોજ જીલ્લા કક્ષાએથી "&amp;J5&amp;" થવા માટે આપ સાહેબશ્રીને નમ્ર અરજ કરું છું. મારા સાધનિક કાગળો આ સાથે બિડાણ કરેલ છે.જે આપશ્રીને વિદિત થાય."</f>
        <v>‌‌ મારી ગાંધીનગર જીલ્લામાં હુકમ નં ‌‌‌‌: જિપંગાં/ જિશિસ/ એકતરફી/જિ.ફે.બ./ કેમ્પ/ મકમ-૧/  વશી/ 5360-5366/ 2023 થી બદલી થતાં આજ રોજ જીલ્લા કક્ષાએથી છૂટો થવા માટે આપ સાહેબશ્રીને નમ્ર અરજ કરું છું. મારા સાધનિક કાગળો આ સાથે બિડાણ કરેલ છે.જે આપશ્રીને વિદિત થાય.</v>
      </c>
      <c r="K12" s="154"/>
      <c r="L12" s="154"/>
      <c r="M12" s="154"/>
      <c r="N12" s="154"/>
      <c r="O12" s="154"/>
      <c r="P12" s="154"/>
    </row>
    <row r="13" spans="1:18" ht="28.2" customHeight="1" x14ac:dyDescent="0.65">
      <c r="A13" s="4" t="s">
        <v>340</v>
      </c>
      <c r="B13" s="40" t="str">
        <f>INDEX!B3</f>
        <v>26-07-2023</v>
      </c>
      <c r="C13" s="161" t="str">
        <f>"ના આધારે "&amp;INDEX!B7&amp;" , "&amp;INDEX!B8&amp;" "&amp;J6&amp;", "</f>
        <v xml:space="preserve">ના આધારે વેડા પ્રાથમિક શાળા , આજોલ પગારકેન્દ્ર શાળા, </v>
      </c>
      <c r="D13" s="161"/>
      <c r="E13" s="161"/>
      <c r="F13" s="161"/>
      <c r="G13" s="161"/>
      <c r="J13" s="160" t="str">
        <f>"‌‌ મારી "&amp;INDEX!B17&amp;" જીલ્લામાં હુકમ નં ‌‌‌‌: "&amp;INDEX!B2&amp;" થી બદલી થતાં આજ રોજ તાલુકા કક્ષાએથી "&amp;J5&amp;" થવા માટે આપ સાહેબશ્રીને નમ્ર અરજ કરું છું. મારા સાધનિક કાગળો આ સાથે બિડાણ કરેલ છે.જે આપશ્રીને વિદિત થાય."</f>
        <v>‌‌ મારી ગાંધીનગર જીલ્લામાં હુકમ નં ‌‌‌‌: જિપંગાં/ જિશિસ/ એકતરફી/જિ.ફે.બ./ કેમ્પ/ મકમ-૧/  વશી/ 5360-5366/ 2023 થી બદલી થતાં આજ રોજ તાલુકા કક્ષાએથી છૂટો થવા માટે આપ સાહેબશ્રીને નમ્ર અરજ કરું છું. મારા સાધનિક કાગળો આ સાથે બિડાણ કરેલ છે.જે આપશ્રીને વિદિત થાય.</v>
      </c>
      <c r="K13" s="160"/>
      <c r="L13" s="160"/>
      <c r="M13" s="160"/>
      <c r="N13" s="160"/>
      <c r="O13" s="160"/>
      <c r="P13" s="160"/>
      <c r="Q13" s="160"/>
      <c r="R13" s="160"/>
    </row>
    <row r="14" spans="1:18" ht="27" customHeight="1" x14ac:dyDescent="0.65">
      <c r="A14" s="159" t="str">
        <f>"તા.‌‌‌‌‌‌‌‌"&amp;INDEX!B10&amp;" ની શાળામાંથી તારીખ : "</f>
        <v xml:space="preserve">તા.‌‌‌‌‌‌‌‌સતલાસણા ની શાળામાંથી તારીખ : </v>
      </c>
      <c r="B14" s="159"/>
      <c r="C14" s="159"/>
      <c r="D14" s="159"/>
      <c r="E14" s="40" t="str">
        <f>INDEX!B13</f>
        <v>27-07-2023</v>
      </c>
      <c r="F14" s="159" t="str">
        <f>"ના રોજ શાળા સમય "&amp;INDEX!B12</f>
        <v>ના રોજ શાળા સમય પછી</v>
      </c>
      <c r="G14" s="159"/>
      <c r="J14" s="160"/>
      <c r="K14" s="160"/>
      <c r="L14" s="160"/>
      <c r="M14" s="160"/>
      <c r="N14" s="160"/>
      <c r="O14" s="160"/>
      <c r="P14" s="160"/>
      <c r="Q14" s="160"/>
      <c r="R14" s="160"/>
    </row>
    <row r="15" spans="1:18" ht="27" customHeight="1" x14ac:dyDescent="0.65">
      <c r="A15" s="12" t="s">
        <v>20</v>
      </c>
      <c r="B15" s="4"/>
      <c r="C15" s="4"/>
      <c r="D15" s="4"/>
      <c r="E15" s="10"/>
      <c r="F15" s="4"/>
      <c r="G15" s="4"/>
      <c r="J15" s="160"/>
      <c r="K15" s="160"/>
      <c r="L15" s="160"/>
      <c r="M15" s="160"/>
      <c r="N15" s="160"/>
      <c r="O15" s="160"/>
      <c r="P15" s="160"/>
      <c r="Q15" s="160"/>
      <c r="R15" s="160"/>
    </row>
    <row r="16" spans="1:18" ht="27" customHeight="1" x14ac:dyDescent="0.65">
      <c r="A16" s="12"/>
      <c r="B16" s="4"/>
      <c r="C16" s="4"/>
      <c r="D16" s="4"/>
      <c r="E16" s="10"/>
      <c r="F16" s="4"/>
      <c r="G16" s="4"/>
    </row>
    <row r="17" spans="1:8" ht="21.6" x14ac:dyDescent="0.65">
      <c r="A17" s="156" t="s">
        <v>21</v>
      </c>
      <c r="B17" s="156"/>
      <c r="C17" s="155"/>
      <c r="D17" s="155"/>
      <c r="E17" s="155"/>
      <c r="F17" s="155"/>
      <c r="G17" s="12"/>
      <c r="H17" s="2"/>
    </row>
    <row r="18" spans="1:8" ht="21.6" x14ac:dyDescent="0.65">
      <c r="A18" s="1"/>
      <c r="B18" s="2"/>
      <c r="C18" s="2"/>
      <c r="D18" s="2"/>
      <c r="E18" s="2"/>
      <c r="F18" s="2"/>
      <c r="G18" s="2"/>
      <c r="H18" s="2"/>
    </row>
    <row r="19" spans="1:8" ht="21.6" x14ac:dyDescent="0.65">
      <c r="A19" s="1"/>
      <c r="B19" s="2"/>
      <c r="C19" s="2"/>
      <c r="D19" s="2"/>
      <c r="E19" s="2"/>
      <c r="F19" s="43" t="str">
        <f>INDEX!B7&amp;" પ્રાથમિક શાળા"</f>
        <v>વેડા પ્રાથમિક શાળા પ્રાથમિક શાળા</v>
      </c>
      <c r="G19" s="2"/>
      <c r="H19" s="2"/>
    </row>
    <row r="20" spans="1:8" ht="21.6" x14ac:dyDescent="0.65">
      <c r="A20" s="1"/>
      <c r="B20" s="2"/>
      <c r="C20" s="2"/>
      <c r="D20" s="2"/>
      <c r="E20" s="43" t="str">
        <f>"        તાલુકો:-"&amp;INDEX!B10&amp;", જીલ્લો:-"&amp;INDEX!B9</f>
        <v xml:space="preserve">        તાલુકો:-સતલાસણા, જીલ્લો:-મહેસાણા</v>
      </c>
      <c r="F20" s="2"/>
      <c r="G20" s="2"/>
      <c r="H20" s="2"/>
    </row>
    <row r="21" spans="1:8" ht="21.6" x14ac:dyDescent="0.65">
      <c r="A21" s="1"/>
      <c r="B21" s="2"/>
      <c r="C21" s="2"/>
      <c r="D21" s="2"/>
      <c r="E21" s="2"/>
      <c r="F21" s="2"/>
      <c r="G21" s="2"/>
      <c r="H21" s="2"/>
    </row>
    <row r="22" spans="1:8" ht="21.6" x14ac:dyDescent="0.65">
      <c r="A22" s="1" t="s">
        <v>3</v>
      </c>
    </row>
    <row r="23" spans="1:8" ht="21.6" x14ac:dyDescent="0.65">
      <c r="A23" s="38" t="str">
        <f>"(1) તા. પ્રા. શિ. અ. સાહેબશ્રી, "&amp;INDEX!B10</f>
        <v>(1) તા. પ્રા. શિ. અ. સાહેબશ્રી, સતલાસણા</v>
      </c>
    </row>
    <row r="24" spans="1:8" ht="21.6" x14ac:dyDescent="0.65">
      <c r="A24" s="38" t="str">
        <f>"(2) બી. આર. સી. કો-ઓ.શ્રી,"&amp;INDEX!B10&amp;", એસએસએ પર નામ સુધારવા સારૂ"</f>
        <v>(2) બી. આર. સી. કો-ઓ.શ્રી,સતલાસણા, એસએસએ પર નામ સુધારવા સારૂ</v>
      </c>
    </row>
    <row r="25" spans="1:8" ht="21.6" x14ac:dyDescent="0.65">
      <c r="A25" s="38" t="str">
        <f>"(3) ‌‌‌આચાર્યશ્રી, "&amp;INDEX!B8&amp;" પગારકેન્દ્ર શાળા"</f>
        <v>(3) ‌‌‌આચાર્યશ્રી, આજોલ પગારકેન્દ્ર શાળા</v>
      </c>
      <c r="B25" s="3"/>
      <c r="C25" s="3"/>
      <c r="D25" s="3"/>
      <c r="E25" s="3"/>
      <c r="F25" s="3"/>
      <c r="G25" s="3"/>
      <c r="H25" s="3"/>
    </row>
    <row r="26" spans="1:8" ht="21.6" x14ac:dyDescent="0.65">
      <c r="A26" s="1" t="s">
        <v>4</v>
      </c>
    </row>
    <row r="30" spans="1:8" x14ac:dyDescent="0.3">
      <c r="B30" s="3"/>
      <c r="C30" s="3"/>
      <c r="D30" s="3"/>
      <c r="E30" s="3"/>
      <c r="F30" s="3"/>
      <c r="G30" s="3"/>
      <c r="H30" s="3"/>
    </row>
  </sheetData>
  <sheetProtection algorithmName="SHA-512" hashValue="znGnup0csUv7DYeUp09jqlPAGy8+yomi/zuQEosU19j7o+4Q+ivJp8cDlt6HiUCETsXenlG2P9nrCNDVMOYYWg==" saltValue="PNAmVgIMCsYDmWcZDM+g6g==" spinCount="100000" sheet="1" objects="1" scenarios="1"/>
  <mergeCells count="12">
    <mergeCell ref="J11:P11"/>
    <mergeCell ref="J12:P12"/>
    <mergeCell ref="C17:F17"/>
    <mergeCell ref="A17:B17"/>
    <mergeCell ref="B8:G8"/>
    <mergeCell ref="B9:G9"/>
    <mergeCell ref="A11:G11"/>
    <mergeCell ref="A12:G12"/>
    <mergeCell ref="A14:D14"/>
    <mergeCell ref="F14:G14"/>
    <mergeCell ref="J13:R15"/>
    <mergeCell ref="C13:G13"/>
  </mergeCells>
  <pageMargins left="0.46" right="0.46"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33FF"/>
  </sheetPr>
  <dimension ref="A1:M26"/>
  <sheetViews>
    <sheetView showGridLines="0" showRowColHeaders="0" zoomScaleNormal="100" zoomScaleSheetLayoutView="100" workbookViewId="0"/>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18.21875" customWidth="1"/>
    <col min="7" max="7" width="0.21875" customWidth="1"/>
    <col min="12" max="12" width="82.88671875" customWidth="1"/>
    <col min="13" max="13" width="27.6640625" customWidth="1"/>
  </cols>
  <sheetData>
    <row r="1" spans="1:13" ht="20.399999999999999" x14ac:dyDescent="0.65">
      <c r="A1" s="5"/>
      <c r="B1" s="5"/>
      <c r="C1" s="5"/>
      <c r="D1" s="163" t="str">
        <f>IF(INDEX!B7="","",INDEX!B7)</f>
        <v>વેડા પ્રાથમિક શાળા</v>
      </c>
      <c r="E1" s="163"/>
      <c r="F1" s="163"/>
      <c r="G1" s="14"/>
    </row>
    <row r="2" spans="1:13" ht="20.399999999999999" x14ac:dyDescent="0.65">
      <c r="A2" s="5"/>
      <c r="B2" s="5"/>
      <c r="C2" s="5"/>
      <c r="D2" s="163" t="str">
        <f>"તાલુકો : "&amp;INDEX!B10&amp;"‌‌‌‌‌‌‌‌, જિલ્લો : "&amp;INDEX!B9</f>
        <v>તાલુકો : સતલાસણા‌‌‌‌‌‌‌‌, જિલ્લો : મહેસાણા</v>
      </c>
      <c r="E2" s="163"/>
      <c r="F2" s="163"/>
      <c r="G2" s="14"/>
    </row>
    <row r="3" spans="1:13" ht="24.6" customHeight="1" x14ac:dyDescent="0.65">
      <c r="A3" s="5"/>
      <c r="B3" s="5"/>
      <c r="C3" s="5"/>
      <c r="D3" s="130" t="s">
        <v>340</v>
      </c>
      <c r="E3" s="167" t="s">
        <v>441</v>
      </c>
      <c r="F3" s="167"/>
      <c r="G3" s="14"/>
    </row>
    <row r="4" spans="1:13" ht="20.399999999999999" x14ac:dyDescent="0.65">
      <c r="A4" s="14" t="s">
        <v>23</v>
      </c>
      <c r="B4" s="5"/>
      <c r="C4" s="5"/>
      <c r="D4" s="5"/>
      <c r="E4" s="5"/>
      <c r="F4" s="5"/>
      <c r="G4" s="5"/>
    </row>
    <row r="5" spans="1:13" ht="21" customHeight="1" x14ac:dyDescent="0.3">
      <c r="A5" s="127" t="str">
        <f>IF(INDEX!B5="જીલ્લા પ્રાથમિક શિક્ષણાધિકારીશ્રી","તાલુકા પ્રાથમિક શિક્ષણાધિકારીશ્રી",INDEX!B5)</f>
        <v>તાલુકા પ્રાથમિક શિક્ષણાધિકારીશ્રી</v>
      </c>
      <c r="B5" s="5"/>
      <c r="C5" s="5"/>
      <c r="D5" s="5"/>
      <c r="E5" s="5"/>
      <c r="F5" s="5"/>
      <c r="G5" s="5"/>
      <c r="J5" s="149" t="s">
        <v>435</v>
      </c>
      <c r="K5" s="149"/>
      <c r="L5" s="149"/>
      <c r="M5" s="149"/>
    </row>
    <row r="6" spans="1:13" ht="20.399999999999999" x14ac:dyDescent="0.65">
      <c r="A6" s="44" t="str">
        <f>IF(A5="તાલુકા પ્રાથમિક શિક્ષણાધિકારીશ્રી","શિક્ષણ શાખા, તાલુકા પંચાયત,","મ્યુનિસિપલ કોર્પોરેશન,")</f>
        <v>શિક્ષણ શાખા, તાલુકા પંચાયત,</v>
      </c>
      <c r="B6" s="5"/>
      <c r="C6" s="5"/>
      <c r="D6" s="5"/>
      <c r="E6" s="5"/>
      <c r="F6" s="5"/>
      <c r="G6" s="5"/>
      <c r="J6" s="149"/>
      <c r="K6" s="149"/>
      <c r="L6" s="149"/>
      <c r="M6" s="149"/>
    </row>
    <row r="7" spans="1:13" ht="20.399999999999999" x14ac:dyDescent="0.65">
      <c r="A7" s="44" t="str">
        <f>IF(INDEX!B10="","",INDEX!B10)</f>
        <v>સતલાસણા</v>
      </c>
      <c r="B7" s="5"/>
      <c r="C7" s="5"/>
      <c r="D7" s="5"/>
      <c r="E7" s="5"/>
      <c r="F7" s="5"/>
      <c r="G7" s="5"/>
      <c r="J7" s="149"/>
      <c r="K7" s="149"/>
      <c r="L7" s="149"/>
      <c r="M7" s="149"/>
    </row>
    <row r="8" spans="1:13" ht="21" x14ac:dyDescent="0.3">
      <c r="A8" s="128" t="s">
        <v>454</v>
      </c>
      <c r="B8" s="164" t="str">
        <f>INDEX!B4&amp;"થી બદલી થયેલ શિક્ષકને છુટા કર્યા બાબત"</f>
        <v>જીલ્લાફેર એકતરફી બદલીથી બદલી થયેલ શિક્ષકને છુટા કર્યા બાબત</v>
      </c>
      <c r="C8" s="164"/>
      <c r="D8" s="164"/>
      <c r="E8" s="164"/>
      <c r="F8" s="164"/>
      <c r="G8" s="164"/>
    </row>
    <row r="9" spans="1:13" ht="40.200000000000003" customHeight="1" x14ac:dyDescent="0.3">
      <c r="A9" s="131" t="s">
        <v>455</v>
      </c>
      <c r="B9" s="165" t="str">
        <f>"માન. જિ.પ્રા.શિ. સાહેબશ્રી, "&amp;INDEX!B17&amp;"નો તારીખ "&amp;INDEX!B3&amp;" વાળો હૂકમ ક્રમાંક "&amp;INDEX!B2</f>
        <v>માન. જિ.પ્રા.શિ. સાહેબશ્રી, ગાંધીનગરનો તારીખ 26-07-2023 વાળો હૂકમ ક્રમાંક જિપંગાં/ જિશિસ/ એકતરફી/જિ.ફે.બ./ કેમ્પ/ મકમ-૧/  વશી/ 5360-5366/ 2023</v>
      </c>
      <c r="C9" s="165"/>
      <c r="D9" s="165"/>
      <c r="E9" s="165"/>
      <c r="F9" s="165"/>
      <c r="G9" s="165"/>
    </row>
    <row r="10" spans="1:13" ht="20.399999999999999" x14ac:dyDescent="0.65">
      <c r="A10" s="5"/>
      <c r="B10" s="14"/>
      <c r="C10" s="5"/>
      <c r="D10" s="5"/>
      <c r="E10" s="5"/>
      <c r="F10" s="5"/>
      <c r="G10" s="5"/>
    </row>
    <row r="11" spans="1:13" ht="201" customHeight="1" x14ac:dyDescent="0.3">
      <c r="A11" s="166" t="str">
        <f>CONCATENATE('1 છુટા થયા નો રિપોર્ટ TPEO'!A11:G11,'1 છુટા થયા નો રિપોર્ટ TPEO'!A12:G12,'1 છુટા થયા નો રિપોર્ટ TPEO'!C13,'1 છુટા થયા નો રિપોર્ટ TPEO'!A14:D14,INDEX!B13,"ના રોજ શાળા સમય "&amp;INDEX!B12&amp;" છુટા કરવામાં આવેલ છે. જે આપ  સાહેબશ્રીને વિદિત થાય.")</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2023ના આધારે વેડા પ્રાથમિક શાળા , આજોલ પગારકેન્દ્ર શાળા, તા.‌‌‌‌‌‌‌‌સતલાસણા ની શાળામાંથી તારીખ : 27-07-2023ના રોજ શાળા સમય પછી છુટા કરવામાં આવેલ છે. જે આપ  સાહેબશ્રીને વિદિત થાય.</v>
      </c>
      <c r="B11" s="166"/>
      <c r="C11" s="166"/>
      <c r="D11" s="166"/>
      <c r="E11" s="166"/>
      <c r="F11" s="166"/>
      <c r="G11" s="166"/>
    </row>
    <row r="12" spans="1:13" ht="27" customHeight="1" x14ac:dyDescent="0.65">
      <c r="A12" s="17"/>
      <c r="B12" s="15"/>
      <c r="C12" s="15"/>
      <c r="D12" s="15"/>
      <c r="E12" s="16"/>
      <c r="F12" s="15"/>
      <c r="G12" s="15"/>
    </row>
    <row r="13" spans="1:13" ht="21.6" x14ac:dyDescent="0.65">
      <c r="A13" s="12" t="s">
        <v>21</v>
      </c>
      <c r="B13" s="12"/>
      <c r="C13" s="20"/>
      <c r="D13" s="20"/>
      <c r="E13" s="21"/>
      <c r="F13" s="21"/>
      <c r="G13" s="17"/>
      <c r="H13" s="2"/>
    </row>
    <row r="14" spans="1:13" ht="21.6" x14ac:dyDescent="0.65">
      <c r="A14" s="14"/>
      <c r="B14" s="18"/>
      <c r="C14" s="18"/>
      <c r="D14" s="18"/>
      <c r="E14" s="18"/>
      <c r="F14" s="18"/>
      <c r="G14" s="18"/>
      <c r="H14" s="2"/>
    </row>
    <row r="15" spans="1:13" ht="22.8" x14ac:dyDescent="0.65">
      <c r="A15" s="14"/>
      <c r="B15" s="18"/>
      <c r="C15" s="18"/>
      <c r="D15" s="162" t="str">
        <f>IF(INDEX!B7="","",INDEX!B7)</f>
        <v>વેડા પ્રાથમિક શાળા</v>
      </c>
      <c r="E15" s="162"/>
      <c r="F15" s="162"/>
      <c r="G15" s="18"/>
      <c r="H15" s="2"/>
    </row>
    <row r="16" spans="1:13" ht="22.8" x14ac:dyDescent="0.65">
      <c r="A16" s="14"/>
      <c r="B16" s="18"/>
      <c r="C16" s="18"/>
      <c r="D16" s="162" t="str">
        <f>" તાલુકો:-"&amp;INDEX!B10&amp;", જીલ્લો:-"&amp;INDEX!B9</f>
        <v xml:space="preserve"> તાલુકો:-સતલાસણા, જીલ્લો:-મહેસાણા</v>
      </c>
      <c r="E16" s="162"/>
      <c r="F16" s="162"/>
      <c r="G16" s="18"/>
      <c r="H16" s="2"/>
    </row>
    <row r="17" spans="1:8" ht="21.6" x14ac:dyDescent="0.65">
      <c r="A17" s="14"/>
      <c r="B17" s="18"/>
      <c r="C17" s="18"/>
      <c r="D17" s="18"/>
      <c r="E17" s="18"/>
      <c r="F17" s="18"/>
      <c r="G17" s="18"/>
      <c r="H17" s="2"/>
    </row>
    <row r="18" spans="1:8" ht="22.8" x14ac:dyDescent="0.75">
      <c r="A18" s="22" t="s">
        <v>3</v>
      </c>
      <c r="B18" s="5"/>
      <c r="C18" s="5"/>
      <c r="D18" s="5"/>
      <c r="E18" s="5"/>
      <c r="F18" s="5"/>
      <c r="G18" s="5"/>
    </row>
    <row r="19" spans="1:8" ht="21.6" x14ac:dyDescent="0.65">
      <c r="A19" s="38" t="str">
        <f>"(1) માન. જિ. પ્રા. શિ. અ. સાહેબશ્રી, "&amp;INDEX!B9</f>
        <v>(1) માન. જિ. પ્રા. શિ. અ. સાહેબશ્રી, મહેસાણા</v>
      </c>
      <c r="B19" s="5"/>
      <c r="C19" s="5"/>
      <c r="D19" s="5"/>
      <c r="E19" s="5"/>
      <c r="F19" s="5"/>
      <c r="G19" s="5"/>
    </row>
    <row r="20" spans="1:8" ht="21.6" x14ac:dyDescent="0.65">
      <c r="A20" s="38" t="str">
        <f>"(2) બી.આર.સી.કો-ઓ.શ્રી,"&amp;INDEX!B10&amp;", ઓનલાઈન પોર્ટલ પર નામ ટ્રાન્સફર કરવા સારૂ"</f>
        <v>(2) બી.આર.સી.કો-ઓ.શ્રી,સતલાસણા, ઓનલાઈન પોર્ટલ પર નામ ટ્રાન્સફર કરવા સારૂ</v>
      </c>
      <c r="B20" s="5"/>
      <c r="C20" s="5"/>
      <c r="D20" s="5"/>
      <c r="E20" s="5"/>
      <c r="F20" s="5"/>
      <c r="G20" s="5"/>
    </row>
    <row r="21" spans="1:8" ht="21.6" x14ac:dyDescent="0.65">
      <c r="A21" s="38" t="str">
        <f>"(3) ‌‌‌આચાર્યશ્રી, "&amp;INDEX!B8&amp;" "&amp;INDEX!A8&amp;" શાળા"</f>
        <v>(3) ‌‌‌આચાર્યશ્રી, આજોલ પગારકેન્દ્ર શાળા શાળા</v>
      </c>
      <c r="B21" s="19"/>
      <c r="C21" s="19"/>
      <c r="D21" s="19"/>
      <c r="E21" s="19"/>
      <c r="F21" s="19"/>
      <c r="G21" s="19"/>
      <c r="H21" s="3"/>
    </row>
    <row r="22" spans="1:8" ht="21.6" x14ac:dyDescent="0.65">
      <c r="A22" s="1" t="s">
        <v>4</v>
      </c>
      <c r="B22" s="5"/>
      <c r="C22" s="5"/>
      <c r="D22" s="5"/>
      <c r="E22" s="5"/>
      <c r="F22" s="5"/>
      <c r="G22" s="5"/>
    </row>
    <row r="26" spans="1:8" x14ac:dyDescent="0.3">
      <c r="B26" s="3"/>
      <c r="C26" s="3"/>
      <c r="D26" s="3"/>
      <c r="E26" s="3"/>
      <c r="F26" s="3"/>
      <c r="G26" s="3"/>
      <c r="H26" s="3"/>
    </row>
  </sheetData>
  <sheetProtection algorithmName="SHA-512" hashValue="YeGlYdWONlu/E9mJEZ2sClBu21Lj99Mf8mqFIL5f7glNGyjkrzXbjN3jTvC0Ay8yM8VIIv9TjwEGUuBpwAtP8w==" saltValue="Y6bz2GokUBoH8w9ahEspUQ==" spinCount="100000" sheet="1" objects="1" scenarios="1"/>
  <mergeCells count="9">
    <mergeCell ref="J5:M7"/>
    <mergeCell ref="D16:F16"/>
    <mergeCell ref="D1:F1"/>
    <mergeCell ref="D2:F2"/>
    <mergeCell ref="B8:G8"/>
    <mergeCell ref="B9:G9"/>
    <mergeCell ref="A11:G11"/>
    <mergeCell ref="D15:F15"/>
    <mergeCell ref="E3:F3"/>
  </mergeCells>
  <conditionalFormatting sqref="A5">
    <cfRule type="cellIs" dxfId="12" priority="1" operator="equal">
      <formula>0</formula>
    </cfRule>
  </conditionalFormatting>
  <pageMargins left="1.01" right="0.35" top="1.52" bottom="0.45" header="0.31496062992126" footer="0.31496062992126"/>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20"/>
  <sheetViews>
    <sheetView showGridLines="0" showRowColHeaders="0" zoomScaleNormal="100" zoomScaleSheetLayoutView="90" workbookViewId="0"/>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15.33203125" customWidth="1"/>
    <col min="7" max="7" width="0.21875" customWidth="1"/>
  </cols>
  <sheetData>
    <row r="1" spans="1:18" ht="20.399999999999999" x14ac:dyDescent="0.65">
      <c r="A1" s="5"/>
      <c r="B1" s="5"/>
      <c r="C1" s="5"/>
      <c r="D1" s="14"/>
      <c r="E1" s="5"/>
      <c r="F1" s="14"/>
      <c r="G1" s="14"/>
    </row>
    <row r="2" spans="1:18" ht="66.599999999999994" customHeight="1" x14ac:dyDescent="0.65">
      <c r="A2" s="5"/>
      <c r="B2" s="5"/>
      <c r="C2" s="5"/>
      <c r="D2" s="14"/>
      <c r="E2" s="5"/>
      <c r="F2" s="14"/>
      <c r="G2" s="14"/>
    </row>
    <row r="3" spans="1:18" ht="30" customHeight="1" x14ac:dyDescent="0.45">
      <c r="A3" s="168" t="str">
        <f>"શાળા સમય "&amp;INDEX!B12&amp;" છૂટા કર્યા બાબત"</f>
        <v>શાળા સમય પછી છૂટા કર્યા બાબત</v>
      </c>
      <c r="B3" s="168"/>
      <c r="C3" s="168"/>
      <c r="D3" s="168"/>
      <c r="E3" s="168"/>
      <c r="F3" s="168"/>
      <c r="G3" s="5"/>
      <c r="K3" s="149" t="s">
        <v>435</v>
      </c>
      <c r="L3" s="149"/>
      <c r="M3" s="149"/>
      <c r="N3" s="149"/>
      <c r="O3" s="149"/>
      <c r="P3" s="149"/>
      <c r="Q3" s="149"/>
      <c r="R3" s="149"/>
    </row>
    <row r="4" spans="1:18" ht="33" customHeight="1" x14ac:dyDescent="0.45">
      <c r="A4" s="23"/>
      <c r="B4" s="23"/>
      <c r="C4" s="23"/>
      <c r="D4" s="169" t="s">
        <v>30</v>
      </c>
      <c r="E4" s="169"/>
      <c r="F4" s="45" t="str">
        <f>IF(INDEX!B13="","",INDEX!B13)</f>
        <v>27-07-2023</v>
      </c>
      <c r="G4" s="5"/>
      <c r="K4" s="149"/>
      <c r="L4" s="149"/>
      <c r="M4" s="149"/>
      <c r="N4" s="149"/>
      <c r="O4" s="149"/>
      <c r="P4" s="149"/>
      <c r="Q4" s="149"/>
      <c r="R4" s="149"/>
    </row>
    <row r="5" spans="1:18" ht="15" customHeight="1" x14ac:dyDescent="0.45">
      <c r="A5" s="23"/>
      <c r="B5" s="23"/>
      <c r="C5" s="23"/>
      <c r="D5" s="30"/>
      <c r="E5" s="30"/>
      <c r="F5" s="29"/>
      <c r="G5" s="5"/>
      <c r="K5" s="149"/>
      <c r="L5" s="149"/>
      <c r="M5" s="149"/>
      <c r="N5" s="149"/>
      <c r="O5" s="149"/>
      <c r="P5" s="149"/>
      <c r="Q5" s="149"/>
      <c r="R5" s="149"/>
    </row>
    <row r="6" spans="1:18" ht="28.8" customHeight="1" x14ac:dyDescent="0.7">
      <c r="A6" s="172" t="str">
        <f>"સંદર્ભ પત્ર ક્રમાંક : "</f>
        <v xml:space="preserve">સંદર્ભ પત્ર ક્રમાંક : </v>
      </c>
      <c r="B6" s="172"/>
      <c r="C6" s="172"/>
      <c r="D6" s="172"/>
      <c r="E6" s="172"/>
      <c r="F6" s="172"/>
      <c r="G6" s="5"/>
    </row>
    <row r="7" spans="1:18" ht="28.2" customHeight="1" x14ac:dyDescent="0.65">
      <c r="A7" s="14"/>
      <c r="B7" s="174" t="str">
        <f>"મે. જીલ્લા પ્રાથમિક શિક્ષણાધિકારી "&amp;INDEX!B17&amp;" સાહેબશ્રી ના હૂકમ નંબર ‌‌‌‌:-"</f>
        <v>મે. જીલ્લા પ્રાથમિક શિક્ષણાધિકારી ગાંધીનગર સાહેબશ્રી ના હૂકમ નંબર ‌‌‌‌:-</v>
      </c>
      <c r="C7" s="174"/>
      <c r="D7" s="174"/>
      <c r="E7" s="174"/>
      <c r="F7" s="174"/>
      <c r="G7" s="5"/>
    </row>
    <row r="8" spans="1:18" ht="48" customHeight="1" x14ac:dyDescent="0.3">
      <c r="A8" s="5"/>
      <c r="B8" s="171" t="str">
        <f>IF(INDEX!B2="","",INDEX!B2)</f>
        <v>જિપંગાં/ જિશિસ/ એકતરફી/જિ.ફે.બ./ કેમ્પ/ મકમ-૧/  વશી/ 5360-5366/ 2023</v>
      </c>
      <c r="C8" s="171"/>
      <c r="D8" s="171"/>
      <c r="E8" s="171"/>
      <c r="F8" s="171"/>
      <c r="G8" s="171"/>
    </row>
    <row r="9" spans="1:18" ht="44.4" customHeight="1" x14ac:dyDescent="0.65">
      <c r="A9" s="5"/>
      <c r="B9" s="14"/>
      <c r="C9" s="5"/>
      <c r="D9" s="5"/>
      <c r="E9" s="5"/>
      <c r="F9" s="5"/>
      <c r="G9" s="5"/>
    </row>
    <row r="10" spans="1:18" ht="160.19999999999999" customHeight="1" x14ac:dyDescent="0.3">
      <c r="A10" s="173" t="str">
        <f>"             ઉપરોક્ત માન.જીલ્લા પ્રાથમિક શિક્ષણાધિકારી "&amp;INDEX!B17&amp;"ના સંદર્ભે  "&amp;'1 છુટા થયા નો રિપોર્ટ TPEO'!J4&amp;" "&amp;INDEX!B1&amp;"ને "&amp;INDEX!B4&amp;" નો હૂકમ થતાં આજ રોજ તારીખ : "&amp;INDEX!B13&amp;" એ શાળા સમય "&amp;INDEX!B12&amp;" છુટા કરવામાં આવેલ છે  તેમજ  ઓર્ડર મુજબ બદલી વાળી જગ્યાએ સમયસર હાજર થવા જાણ કરવામાં આવે છે."</f>
        <v xml:space="preserve">             ઉપરોક્ત માન.જીલ્લા પ્રાથમિક શિક્ષણાધિકારી ગાંધીનગરના સંદર્ભે  શ્રી પટેલ બ્રિજેશકુમાર કાળાભાઈને જીલ્લાફેર એકતરફી બદલી નો હૂકમ થતાં આજ રોજ તારીખ : 27-07-2023 એ શાળા સમય પછી છુટા કરવામાં આવેલ છે  તેમજ  ઓર્ડર મુજબ બદલી વાળી જગ્યાએ સમયસર હાજર થવા જાણ કરવામાં આવે છે.</v>
      </c>
      <c r="B10" s="173"/>
      <c r="C10" s="173"/>
      <c r="D10" s="173"/>
      <c r="E10" s="173"/>
      <c r="F10" s="173"/>
      <c r="G10" s="173"/>
    </row>
    <row r="11" spans="1:18" s="26" customFormat="1" ht="27" customHeight="1" x14ac:dyDescent="0.65">
      <c r="A11" s="21"/>
      <c r="B11" s="24"/>
      <c r="C11" s="24"/>
      <c r="D11" s="24"/>
      <c r="E11" s="25"/>
      <c r="F11" s="24"/>
      <c r="G11" s="24"/>
    </row>
    <row r="12" spans="1:18" s="26" customFormat="1" ht="15.6" customHeight="1" x14ac:dyDescent="0.65">
      <c r="A12" s="27"/>
      <c r="B12" s="27"/>
      <c r="C12" s="21"/>
      <c r="D12" s="21"/>
      <c r="E12" s="21"/>
      <c r="F12" s="21"/>
      <c r="G12" s="21"/>
      <c r="H12" s="28"/>
    </row>
    <row r="13" spans="1:18" ht="22.8" x14ac:dyDescent="0.65">
      <c r="A13" s="14"/>
      <c r="B13" s="18"/>
      <c r="C13" s="18"/>
      <c r="D13" s="170" t="s">
        <v>32</v>
      </c>
      <c r="E13" s="170"/>
      <c r="F13" s="170"/>
      <c r="G13" s="18"/>
      <c r="H13" s="2"/>
    </row>
    <row r="14" spans="1:18" ht="22.8" x14ac:dyDescent="0.65">
      <c r="A14" s="14"/>
      <c r="B14" s="18"/>
      <c r="C14" s="18"/>
      <c r="D14" s="162" t="str">
        <f>IF(INDEX!B7="","",INDEX!B7)</f>
        <v>વેડા પ્રાથમિક શાળા</v>
      </c>
      <c r="E14" s="162"/>
      <c r="F14" s="162"/>
      <c r="G14" s="18"/>
      <c r="H14" s="2"/>
    </row>
    <row r="15" spans="1:18" ht="22.8" x14ac:dyDescent="0.65">
      <c r="A15" s="14"/>
      <c r="B15" s="18"/>
      <c r="C15" s="18"/>
      <c r="D15" s="162" t="str">
        <f>" તાલુકો:-"&amp;INDEX!B10&amp;", જીલ્લો:-"&amp;INDEX!B9</f>
        <v xml:space="preserve"> તાલુકો:-સતલાસણા, જીલ્લો:-મહેસાણા</v>
      </c>
      <c r="E15" s="162"/>
      <c r="F15" s="162"/>
      <c r="G15" s="18"/>
      <c r="H15" s="2"/>
    </row>
    <row r="16" spans="1:18" ht="21.6" x14ac:dyDescent="0.65">
      <c r="A16" s="14"/>
      <c r="B16" s="18"/>
      <c r="C16" s="18"/>
      <c r="D16" s="18"/>
      <c r="E16" s="18"/>
      <c r="F16" s="18"/>
      <c r="G16" s="18"/>
      <c r="H16" s="2"/>
    </row>
    <row r="20" spans="2:8" x14ac:dyDescent="0.3">
      <c r="B20" s="3"/>
      <c r="C20" s="3"/>
      <c r="D20" s="3"/>
      <c r="E20" s="3"/>
      <c r="F20" s="3"/>
      <c r="G20" s="3"/>
      <c r="H20" s="3"/>
    </row>
  </sheetData>
  <sheetProtection algorithmName="SHA-512" hashValue="akJiBtumld2NnmD6s62NHqb/dKtKKcVp4QM1F16HYbB+jn1vagnfU1MIOOiwCZz8AYug3unChVdQoUzbRLz9sQ==" saltValue="GPXsn1Ce4I/1Htdes65AQg==" spinCount="100000" sheet="1" objects="1" scenarios="1"/>
  <mergeCells count="10">
    <mergeCell ref="K3:R5"/>
    <mergeCell ref="A3:F3"/>
    <mergeCell ref="D4:E4"/>
    <mergeCell ref="D14:F14"/>
    <mergeCell ref="D15:F15"/>
    <mergeCell ref="D13:F13"/>
    <mergeCell ref="B8:G8"/>
    <mergeCell ref="A6:F6"/>
    <mergeCell ref="A10:G10"/>
    <mergeCell ref="B7:F7"/>
  </mergeCells>
  <pageMargins left="1.22" right="0.49" top="1.71" bottom="0.45" header="0.31496062992126" footer="0.3149606299212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S25"/>
  <sheetViews>
    <sheetView showGridLines="0" showRowColHeaders="0" zoomScaleNormal="100" zoomScaleSheetLayoutView="90" workbookViewId="0">
      <selection activeCell="B8" sqref="B8:G8"/>
    </sheetView>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21.33203125" customWidth="1"/>
    <col min="7" max="7" width="0.21875" customWidth="1"/>
  </cols>
  <sheetData>
    <row r="1" spans="1:19" ht="21" x14ac:dyDescent="0.65">
      <c r="A1" s="5"/>
      <c r="B1" s="5"/>
      <c r="C1" s="5"/>
      <c r="D1" s="175" t="str">
        <f>IF(INDEX!B15="","",INDEX!B15)</f>
        <v>કુવાદરા પ્રાથમિક શાળા</v>
      </c>
      <c r="E1" s="175"/>
      <c r="F1" s="175"/>
      <c r="G1" s="14"/>
    </row>
    <row r="2" spans="1:19" ht="21" x14ac:dyDescent="0.65">
      <c r="A2" s="5"/>
      <c r="B2" s="5"/>
      <c r="C2" s="5"/>
      <c r="D2" s="175" t="str">
        <f>"તાલુકો:"&amp;INDEX!B18&amp;"‌‌‌‌‌‌‌‌,    જિલ્લો:"&amp;INDEX!B17</f>
        <v>તાલુકો:માણસા‌‌‌‌‌‌‌‌,    જિલ્લો:ગાંધીનગર</v>
      </c>
      <c r="E2" s="175"/>
      <c r="F2" s="175"/>
      <c r="G2" s="14"/>
    </row>
    <row r="3" spans="1:19" ht="20.399999999999999" x14ac:dyDescent="0.65">
      <c r="A3" s="5"/>
      <c r="B3" s="5"/>
      <c r="C3" s="5"/>
      <c r="D3" s="130" t="s">
        <v>340</v>
      </c>
      <c r="E3" s="167" t="s">
        <v>441</v>
      </c>
      <c r="F3" s="167"/>
      <c r="G3" s="14"/>
    </row>
    <row r="4" spans="1:19" ht="21" x14ac:dyDescent="0.7">
      <c r="A4" s="34" t="s">
        <v>33</v>
      </c>
      <c r="B4" s="5"/>
      <c r="C4" s="5"/>
      <c r="D4" s="5"/>
      <c r="E4" s="5"/>
      <c r="F4" s="5"/>
      <c r="G4" s="5"/>
    </row>
    <row r="5" spans="1:19" ht="21" x14ac:dyDescent="0.7">
      <c r="A5" s="47" t="str">
        <f>IF(INDEX!B5="જીલ્લા પ્રાથમિક શિક્ષણાધિકારીશ્રી","તાલુકા પ્રાથમિક શિક્ષણાધિકારીશ્રી",INDEX!B5)</f>
        <v>તાલુકા પ્રાથમિક શિક્ષણાધિકારીશ્રી</v>
      </c>
      <c r="B5" s="5"/>
      <c r="C5" s="5"/>
      <c r="D5" s="5"/>
      <c r="E5" s="5"/>
      <c r="F5" s="5"/>
      <c r="G5" s="5"/>
    </row>
    <row r="6" spans="1:19" ht="21" x14ac:dyDescent="0.7">
      <c r="A6" s="47" t="str">
        <f>IF(A5="તાલુકા પ્રાથમિક શિક્ષણાધિકારીશ્રી","શિક્ષણ શાખા, તાલુકા પંચાયત","મ્યુનિસિપલ કોર્પોરેશન")</f>
        <v>શિક્ષણ શાખા, તાલુકા પંચાયત</v>
      </c>
      <c r="B6" s="5"/>
      <c r="C6" s="5"/>
      <c r="D6" s="5"/>
      <c r="E6" s="5"/>
      <c r="F6" s="5"/>
      <c r="G6" s="5"/>
      <c r="L6" s="149" t="s">
        <v>435</v>
      </c>
      <c r="M6" s="149"/>
      <c r="N6" s="149"/>
      <c r="O6" s="149"/>
      <c r="P6" s="149"/>
      <c r="Q6" s="149"/>
      <c r="R6" s="149"/>
      <c r="S6" s="149"/>
    </row>
    <row r="7" spans="1:19" ht="21" x14ac:dyDescent="0.7">
      <c r="A7" s="47" t="str">
        <f>IF(INDEX!B18="","",INDEX!B18)</f>
        <v>માણસા</v>
      </c>
      <c r="B7" s="5"/>
      <c r="C7" s="5"/>
      <c r="D7" s="5"/>
      <c r="E7" s="5"/>
      <c r="F7" s="5"/>
      <c r="G7" s="5"/>
      <c r="L7" s="149"/>
      <c r="M7" s="149"/>
      <c r="N7" s="149"/>
      <c r="O7" s="149"/>
      <c r="P7" s="149"/>
      <c r="Q7" s="149"/>
      <c r="R7" s="149"/>
      <c r="S7" s="149"/>
    </row>
    <row r="8" spans="1:19" ht="21" x14ac:dyDescent="0.3">
      <c r="A8" s="128" t="s">
        <v>454</v>
      </c>
      <c r="B8" s="175" t="str">
        <f>INDEX!B4&amp;"થી બદલીમાં આવેલ શિક્ષકને હાજર કર્યા બાબત"</f>
        <v>જીલ્લાફેર એકતરફી બદલીથી બદલીમાં આવેલ શિક્ષકને હાજર કર્યા બાબત</v>
      </c>
      <c r="C8" s="175"/>
      <c r="D8" s="175"/>
      <c r="E8" s="175"/>
      <c r="F8" s="175"/>
      <c r="G8" s="175"/>
      <c r="L8" s="149"/>
      <c r="M8" s="149"/>
      <c r="N8" s="149"/>
      <c r="O8" s="149"/>
      <c r="P8" s="149"/>
      <c r="Q8" s="149"/>
      <c r="R8" s="149"/>
      <c r="S8" s="149"/>
    </row>
    <row r="9" spans="1:19" ht="40.200000000000003" customHeight="1" x14ac:dyDescent="0.3">
      <c r="A9" s="131" t="s">
        <v>455</v>
      </c>
      <c r="B9" s="176" t="str">
        <f>"માન. જિ.પ્રા.શિ. સાહેબશ્રી, "&amp;INDEX!B17&amp;"નો તારીખ "&amp;INDEX!B3&amp;" વાળો હૂકમ ક્રમાંક "&amp;INDEX!B2</f>
        <v>માન. જિ.પ્રા.શિ. સાહેબશ્રી, ગાંધીનગરનો તારીખ 26-07-2023 વાળો હૂકમ ક્રમાંક જિપંગાં/ જિશિસ/ એકતરફી/જિ.ફે.બ./ કેમ્પ/ મકમ-૧/  વશી/ 5360-5366/ 2023</v>
      </c>
      <c r="C9" s="176"/>
      <c r="D9" s="176"/>
      <c r="E9" s="176"/>
      <c r="F9" s="176"/>
      <c r="G9" s="176"/>
    </row>
    <row r="10" spans="1:19" ht="20.399999999999999" x14ac:dyDescent="0.65">
      <c r="A10" s="5"/>
      <c r="B10" s="14"/>
      <c r="C10" s="5"/>
      <c r="D10" s="5"/>
      <c r="E10" s="5"/>
      <c r="F10" s="5"/>
      <c r="G10" s="5"/>
    </row>
    <row r="11" spans="1:19" ht="187.2" customHeight="1" x14ac:dyDescent="0.3">
      <c r="A11" s="166" t="str">
        <f>CONCATENATE('1 હાજર થયા નો રિપોર્ટ TPEO'!A11:G11,'1 હાજર થયા નો રિપોર્ટ TPEO'!A12:G12,'1 હાજર થયા નો રિપોર્ટ TPEO'!C13,'1 હાજર થયા નો રિપોર્ટ TPEO'!A14:D14,INDEX!B21,"ના રોજ  શાળા  સમય "&amp;INDEX!B20&amp;" હાજર કરવામાં  આવેલ છે.   જે આપ સાહેબશ્રીને વિદિત થાય.")</f>
        <v xml:space="preserve">           જય ભારત સહ ઉપરોક્ત વિષય તથા સંદર્ભ અન્વયે આપ સાહેબશ્રીને જણાવવાનું કે અત્રેની ‌કુવાદરા પ્રાથમિક શાળા , તા.માણસા, જિ.ગાંધીનગરમાં શ્રી પટેલ બ્રિજેશકુમાર કાળાભાઈ‌‌ની બદલી હુકમ નં ‌‌‌‌: જિપંગાં/ જિશિસ/ એકતરફી/જિ.ફે.બ./ કેમ્પ/ મકમ-૧/  વશી/ 5360-5366/ 2023ના આધારે કુવાદરા પ્રાથમિક શાળા , લોદરા પગારકેન્દ્ર શાળા, તા.‌‌‌‌‌‌‌‌માણસાની શાળામાં તારીખ : 28-07-2023ના રોજ  શાળા  સમય પહેલાં હાજર કરવામાં  આવેલ છે.   જે આપ સાહેબશ્રીને વિદિત થાય.</v>
      </c>
      <c r="B11" s="166"/>
      <c r="C11" s="166"/>
      <c r="D11" s="166"/>
      <c r="E11" s="166"/>
      <c r="F11" s="166"/>
      <c r="G11" s="166"/>
    </row>
    <row r="12" spans="1:19" ht="9.6" customHeight="1" x14ac:dyDescent="0.65">
      <c r="A12" s="17"/>
      <c r="B12" s="15"/>
      <c r="C12" s="15"/>
      <c r="D12" s="15"/>
      <c r="E12" s="16"/>
      <c r="F12" s="15"/>
      <c r="G12" s="15"/>
    </row>
    <row r="13" spans="1:19" ht="23.4" customHeight="1" x14ac:dyDescent="0.65">
      <c r="A13" s="12" t="s">
        <v>27</v>
      </c>
      <c r="B13" s="12"/>
      <c r="C13" s="20"/>
      <c r="D13" s="20"/>
      <c r="E13" s="21"/>
      <c r="F13" s="21"/>
      <c r="G13" s="17"/>
      <c r="H13" s="2"/>
    </row>
    <row r="14" spans="1:19" ht="27" customHeight="1" x14ac:dyDescent="0.65">
      <c r="A14" s="14"/>
      <c r="B14" s="18"/>
      <c r="C14" s="18"/>
      <c r="D14" s="18"/>
      <c r="E14" s="18"/>
      <c r="F14" s="18"/>
      <c r="G14" s="18"/>
      <c r="H14" s="2"/>
    </row>
    <row r="15" spans="1:19" ht="23.4" customHeight="1" x14ac:dyDescent="0.65">
      <c r="A15" s="14"/>
      <c r="B15" s="18"/>
      <c r="C15" s="18"/>
      <c r="D15" s="170" t="s">
        <v>28</v>
      </c>
      <c r="E15" s="170"/>
      <c r="F15" s="170"/>
      <c r="G15" s="18"/>
      <c r="H15" s="2"/>
    </row>
    <row r="16" spans="1:19" ht="22.8" x14ac:dyDescent="0.65">
      <c r="A16" s="14"/>
      <c r="B16" s="18"/>
      <c r="C16" s="18"/>
      <c r="D16" s="162" t="str">
        <f>IF(INDEX!B15="","",INDEX!B15)</f>
        <v>કુવાદરા પ્રાથમિક શાળા</v>
      </c>
      <c r="E16" s="162"/>
      <c r="F16" s="162"/>
      <c r="G16" s="18"/>
      <c r="H16" s="2"/>
    </row>
    <row r="17" spans="1:8" ht="22.8" x14ac:dyDescent="0.65">
      <c r="A17" s="14"/>
      <c r="B17" s="18"/>
      <c r="C17" s="18"/>
      <c r="D17" s="162" t="str">
        <f>" તાલુકો:-"&amp;INDEX!B18&amp;", જીલ્લો:-"&amp;INDEX!B17</f>
        <v xml:space="preserve"> તાલુકો:-માણસા, જીલ્લો:-ગાંધીનગર</v>
      </c>
      <c r="E17" s="162"/>
      <c r="F17" s="162"/>
      <c r="G17" s="18"/>
      <c r="H17" s="2"/>
    </row>
    <row r="18" spans="1:8" ht="22.8" x14ac:dyDescent="0.75">
      <c r="A18" s="22" t="s">
        <v>3</v>
      </c>
      <c r="B18" s="5"/>
      <c r="C18" s="5"/>
      <c r="D18" s="5"/>
      <c r="E18" s="5"/>
      <c r="F18" s="5"/>
      <c r="G18" s="5"/>
    </row>
    <row r="19" spans="1:8" ht="21.6" x14ac:dyDescent="0.65">
      <c r="A19" s="38" t="str">
        <f>"(1) જિ. પ્રા. શિ. અ. સાહેબશ્રી, "&amp;INDEX!B17</f>
        <v>(1) જિ. પ્રા. શિ. અ. સાહેબશ્રી, ગાંધીનગર</v>
      </c>
      <c r="B19" s="5"/>
      <c r="C19" s="5"/>
      <c r="D19" s="5"/>
      <c r="E19" s="5"/>
      <c r="F19" s="5"/>
      <c r="G19" s="5"/>
    </row>
    <row r="20" spans="1:8" ht="21.6" x14ac:dyDescent="0.65">
      <c r="A20" s="38" t="str">
        <f>"(2) બી.આર.સી.કો-ઓ.શ્રી,"&amp;INDEX!B18&amp;", ઓનલાઈન પોર્ટલ પર નામ ટ્રાન્સફર કરવા સારૂ"</f>
        <v>(2) બી.આર.સી.કો-ઓ.શ્રી,માણસા, ઓનલાઈન પોર્ટલ પર નામ ટ્રાન્સફર કરવા સારૂ</v>
      </c>
      <c r="B20" s="5"/>
      <c r="C20" s="5"/>
      <c r="D20" s="5"/>
      <c r="E20" s="5"/>
      <c r="F20" s="5"/>
      <c r="G20" s="5"/>
    </row>
    <row r="21" spans="1:8" ht="21.6" x14ac:dyDescent="0.65">
      <c r="A21" s="38" t="str">
        <f>"(3) ‌‌‌આચાર્યશ્રી, "&amp;INDEX!B16&amp;" "&amp;INDEX!A16&amp;" શાળા"</f>
        <v>(3) ‌‌‌આચાર્યશ્રી, લોદરા પગારકેન્દ્ર શાળા શાળા</v>
      </c>
      <c r="B21" s="19"/>
      <c r="C21" s="19"/>
      <c r="D21" s="19"/>
      <c r="E21" s="19"/>
      <c r="F21" s="19"/>
      <c r="G21" s="19"/>
      <c r="H21" s="3"/>
    </row>
    <row r="22" spans="1:8" ht="21.6" x14ac:dyDescent="0.65">
      <c r="A22" s="1" t="s">
        <v>4</v>
      </c>
      <c r="B22" s="5"/>
      <c r="C22" s="5"/>
      <c r="D22" s="5"/>
      <c r="E22" s="5"/>
      <c r="F22" s="5"/>
      <c r="G22" s="5"/>
    </row>
    <row r="25" spans="1:8" x14ac:dyDescent="0.3">
      <c r="B25" s="3"/>
      <c r="C25" s="3"/>
      <c r="D25" s="3"/>
      <c r="E25" s="3"/>
      <c r="F25" s="3"/>
      <c r="G25" s="3"/>
      <c r="H25" s="3"/>
    </row>
  </sheetData>
  <sheetProtection algorithmName="SHA-512" hashValue="HwJwvEvDkqYoTH5b100W/qm1aFQT+r9yf1ts3Yw0o3bXMVIwasfyHZBvf/kFifNdU8vh462ZbR07qtLO/gPvnQ==" saltValue="5q4dDtqBpOV0n1rdOigXuA==" spinCount="100000" sheet="1" objects="1" scenarios="1"/>
  <mergeCells count="10">
    <mergeCell ref="L6:S8"/>
    <mergeCell ref="D16:F16"/>
    <mergeCell ref="D17:F17"/>
    <mergeCell ref="D1:F1"/>
    <mergeCell ref="D2:F2"/>
    <mergeCell ref="B8:G8"/>
    <mergeCell ref="B9:G9"/>
    <mergeCell ref="A11:G11"/>
    <mergeCell ref="D15:F15"/>
    <mergeCell ref="E3:F3"/>
  </mergeCells>
  <conditionalFormatting sqref="A5">
    <cfRule type="cellIs" dxfId="11" priority="1" operator="equal">
      <formula>0</formula>
    </cfRule>
  </conditionalFormatting>
  <pageMargins left="0.89" right="0.32" top="1.71" bottom="0.45" header="0.31496062992126" footer="0.3149606299212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T19"/>
  <sheetViews>
    <sheetView showGridLines="0" showRowColHeaders="0" tabSelected="1" zoomScaleNormal="100" zoomScaleSheetLayoutView="90" workbookViewId="0"/>
  </sheetViews>
  <sheetFormatPr defaultRowHeight="14.4" x14ac:dyDescent="0.3"/>
  <cols>
    <col min="1" max="1" width="12.88671875" customWidth="1"/>
    <col min="2" max="2" width="15.88671875" customWidth="1"/>
    <col min="3" max="3" width="13.6640625" customWidth="1"/>
    <col min="4" max="4" width="8.33203125" customWidth="1"/>
    <col min="5" max="5" width="16.5546875" customWidth="1"/>
    <col min="6" max="6" width="15.33203125" customWidth="1"/>
    <col min="7" max="7" width="0.21875" customWidth="1"/>
  </cols>
  <sheetData>
    <row r="1" spans="1:20" ht="20.399999999999999" x14ac:dyDescent="0.65">
      <c r="A1" s="5"/>
      <c r="B1" s="5"/>
      <c r="C1" s="5"/>
      <c r="D1" s="14"/>
      <c r="E1" s="5"/>
      <c r="F1" s="14"/>
      <c r="G1" s="14"/>
    </row>
    <row r="2" spans="1:20" ht="39" customHeight="1" x14ac:dyDescent="0.65">
      <c r="A2" s="5"/>
      <c r="B2" s="5"/>
      <c r="C2" s="5"/>
      <c r="D2" s="14"/>
      <c r="E2" s="5"/>
      <c r="F2" s="14"/>
      <c r="G2" s="14"/>
    </row>
    <row r="3" spans="1:20" ht="25.8" x14ac:dyDescent="0.65">
      <c r="A3" s="168" t="str">
        <f>"શાળા સમય "&amp;INDEX!B20&amp;" હાજર કર્યા બાબત"</f>
        <v>શાળા સમય પહેલાં હાજર કર્યા બાબત</v>
      </c>
      <c r="B3" s="168"/>
      <c r="C3" s="168"/>
      <c r="D3" s="168"/>
      <c r="E3" s="168"/>
      <c r="F3" s="168"/>
      <c r="G3" s="14"/>
    </row>
    <row r="4" spans="1:20" ht="23.4" x14ac:dyDescent="0.45">
      <c r="A4" s="23"/>
      <c r="B4" s="23"/>
      <c r="C4" s="23"/>
      <c r="D4" s="169" t="s">
        <v>29</v>
      </c>
      <c r="E4" s="169"/>
      <c r="F4" s="45" t="str">
        <f>IF(INDEX!B21="","",INDEX!B21)</f>
        <v>28-07-2023</v>
      </c>
      <c r="G4" s="5"/>
      <c r="M4" s="149" t="s">
        <v>435</v>
      </c>
      <c r="N4" s="149"/>
      <c r="O4" s="149"/>
      <c r="P4" s="149"/>
      <c r="Q4" s="149"/>
      <c r="R4" s="149"/>
      <c r="S4" s="149"/>
      <c r="T4" s="149"/>
    </row>
    <row r="5" spans="1:20" ht="10.199999999999999" customHeight="1" x14ac:dyDescent="0.45">
      <c r="A5" s="23"/>
      <c r="B5" s="23"/>
      <c r="C5" s="23"/>
      <c r="D5" s="30"/>
      <c r="E5" s="30"/>
      <c r="F5" s="29"/>
      <c r="G5" s="5"/>
      <c r="M5" s="149"/>
      <c r="N5" s="149"/>
      <c r="O5" s="149"/>
      <c r="P5" s="149"/>
      <c r="Q5" s="149"/>
      <c r="R5" s="149"/>
      <c r="S5" s="149"/>
      <c r="T5" s="149"/>
    </row>
    <row r="6" spans="1:20" ht="28.8" customHeight="1" x14ac:dyDescent="0.7">
      <c r="A6" s="172" t="s">
        <v>456</v>
      </c>
      <c r="B6" s="172"/>
      <c r="C6" s="172"/>
      <c r="D6" s="172"/>
      <c r="E6" s="172"/>
      <c r="F6" s="172"/>
      <c r="G6" s="5"/>
      <c r="M6" s="149"/>
      <c r="N6" s="149"/>
      <c r="O6" s="149"/>
      <c r="P6" s="149"/>
      <c r="Q6" s="149"/>
      <c r="R6" s="149"/>
      <c r="S6" s="149"/>
      <c r="T6" s="149"/>
    </row>
    <row r="7" spans="1:20" ht="26.4" customHeight="1" x14ac:dyDescent="0.3">
      <c r="A7" s="129"/>
      <c r="B7" s="176" t="str">
        <f>"મે. જીલ્લા પ્રાથમિક શિક્ષણાધિકારી "&amp;INDEX!B17&amp;" સાહેબશ્રી ના હૂકમ નંબર ‌‌‌‌:-"</f>
        <v>મે. જીલ્લા પ્રાથમિક શિક્ષણાધિકારી ગાંધીનગર સાહેબશ્રી ના હૂકમ નંબર ‌‌‌‌:-</v>
      </c>
      <c r="C7" s="176"/>
      <c r="D7" s="176"/>
      <c r="E7" s="176"/>
      <c r="F7" s="176"/>
      <c r="G7" s="5"/>
      <c r="M7" s="126"/>
      <c r="N7" s="126"/>
      <c r="O7" s="126"/>
      <c r="P7" s="126"/>
      <c r="Q7" s="126"/>
      <c r="R7" s="126"/>
      <c r="S7" s="126"/>
      <c r="T7" s="126"/>
    </row>
    <row r="8" spans="1:20" ht="53.4" customHeight="1" x14ac:dyDescent="0.3">
      <c r="A8" s="129"/>
      <c r="B8" s="171" t="str">
        <f>IF(INDEX!B2="","",INDEX!B2)</f>
        <v>જિપંગાં/ જિશિસ/ એકતરફી/જિ.ફે.બ./ કેમ્પ/ મકમ-૧/  વશી/ 5360-5366/ 2023</v>
      </c>
      <c r="C8" s="171"/>
      <c r="D8" s="171"/>
      <c r="E8" s="171"/>
      <c r="F8" s="171"/>
      <c r="G8" s="5"/>
      <c r="M8" s="126"/>
      <c r="N8" s="126"/>
      <c r="O8" s="126"/>
      <c r="P8" s="126"/>
      <c r="Q8" s="126"/>
      <c r="R8" s="126"/>
      <c r="S8" s="126"/>
      <c r="T8" s="126"/>
    </row>
    <row r="9" spans="1:20" ht="44.4" customHeight="1" x14ac:dyDescent="0.65">
      <c r="A9" s="5"/>
      <c r="B9" s="14"/>
      <c r="C9" s="5"/>
      <c r="D9" s="5"/>
      <c r="E9" s="5"/>
      <c r="F9" s="5"/>
      <c r="G9" s="5"/>
    </row>
    <row r="10" spans="1:20" ht="163.80000000000001" customHeight="1" x14ac:dyDescent="0.3">
      <c r="A10" s="177" t="str">
        <f>"             ઉપરોક્ત માન.જીલ્લા પ્રાથમિક શિક્ષણાધિકારી "&amp;INDEX!B17&amp;"ના હૂકમ સંદર્ભે "&amp;'1 હાજર થયા નો રિપોર્ટ TPEO'!I3&amp;" "&amp;INDEX!B1&amp;"ને "&amp;INDEX!B4&amp;" ની બદલીનો હૂકમ થવાથી આજ રોજ તારીખ : "&amp;INDEX!B21&amp;" એ શાળા સમય "&amp;INDEX!B20&amp;" હાજર કરવામાં આવે છે."</f>
        <v xml:space="preserve">             ઉપરોક્ત માન.જીલ્લા પ્રાથમિક શિક્ષણાધિકારી ગાંધીનગરના હૂકમ સંદર્ભે શ્રી પટેલ બ્રિજેશકુમાર કાળાભાઈને જીલ્લાફેર એકતરફી બદલી ની બદલીનો હૂકમ થવાથી આજ રોજ તારીખ : 28-07-2023 એ શાળા સમય પહેલાં હાજર કરવામાં આવે છે.</v>
      </c>
      <c r="B10" s="177"/>
      <c r="C10" s="177"/>
      <c r="D10" s="177"/>
      <c r="E10" s="177"/>
      <c r="F10" s="177"/>
      <c r="G10" s="177"/>
    </row>
    <row r="11" spans="1:20" ht="9.6" customHeight="1" x14ac:dyDescent="0.65">
      <c r="A11" s="17"/>
      <c r="B11" s="15"/>
      <c r="C11" s="15"/>
      <c r="D11" s="15"/>
      <c r="E11" s="16"/>
      <c r="F11" s="15"/>
      <c r="G11" s="15"/>
    </row>
    <row r="12" spans="1:20" ht="37.200000000000003" customHeight="1" x14ac:dyDescent="0.65">
      <c r="A12" s="14"/>
      <c r="B12" s="18"/>
      <c r="C12" s="18"/>
      <c r="D12" s="18"/>
      <c r="E12" s="18"/>
      <c r="F12" s="18"/>
      <c r="G12" s="18"/>
      <c r="H12" s="2"/>
    </row>
    <row r="13" spans="1:20" ht="23.4" customHeight="1" x14ac:dyDescent="0.65">
      <c r="A13" s="14"/>
      <c r="B13" s="18"/>
      <c r="C13" s="18"/>
      <c r="D13" s="170" t="s">
        <v>28</v>
      </c>
      <c r="E13" s="170"/>
      <c r="F13" s="170"/>
      <c r="G13" s="18"/>
      <c r="H13" s="2"/>
    </row>
    <row r="14" spans="1:20" ht="22.8" x14ac:dyDescent="0.65">
      <c r="A14" s="14"/>
      <c r="B14" s="18"/>
      <c r="C14" s="18"/>
      <c r="D14" s="162" t="str">
        <f>IF(INDEX!B15="","",INDEX!B15)</f>
        <v>કુવાદરા પ્રાથમિક શાળા</v>
      </c>
      <c r="E14" s="162"/>
      <c r="F14" s="162"/>
      <c r="G14" s="18"/>
      <c r="H14" s="2"/>
    </row>
    <row r="15" spans="1:20" ht="22.8" x14ac:dyDescent="0.65">
      <c r="A15" s="14"/>
      <c r="B15" s="18"/>
      <c r="C15" s="18"/>
      <c r="D15" s="162" t="str">
        <f>" તાલુકો:-"&amp;INDEX!B18&amp;", જીલ્લો:-"&amp;INDEX!B17</f>
        <v xml:space="preserve"> તાલુકો:-માણસા, જીલ્લો:-ગાંધીનગર</v>
      </c>
      <c r="E15" s="162"/>
      <c r="F15" s="162"/>
      <c r="G15" s="18"/>
      <c r="H15" s="2"/>
    </row>
    <row r="19" spans="2:8" x14ac:dyDescent="0.3">
      <c r="B19" s="3"/>
      <c r="C19" s="3"/>
      <c r="D19" s="3"/>
      <c r="E19" s="3"/>
      <c r="F19" s="3"/>
      <c r="G19" s="3"/>
      <c r="H19" s="3"/>
    </row>
  </sheetData>
  <sheetProtection algorithmName="SHA-512" hashValue="9sRkYQvxQdd/UJakqAfR0HZDNBCemli8CaibgFCe0gXoO4GXjoMN2LpsaHnYiQtqyLrzq7ipno6LLgIZouHJgA==" saltValue="WF9/UxvQZejPm1Ba/yFOmw==" spinCount="100000" sheet="1" objects="1" scenarios="1"/>
  <mergeCells count="10">
    <mergeCell ref="D14:F14"/>
    <mergeCell ref="D15:F15"/>
    <mergeCell ref="A10:G10"/>
    <mergeCell ref="B7:F7"/>
    <mergeCell ref="B8:F8"/>
    <mergeCell ref="A3:F3"/>
    <mergeCell ref="A6:F6"/>
    <mergeCell ref="D4:E4"/>
    <mergeCell ref="M4:T6"/>
    <mergeCell ref="D13:F13"/>
  </mergeCells>
  <pageMargins left="1.26" right="0.49" top="1.71" bottom="0.45" header="0.31496062992126" footer="0.3149606299212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5AFE-1CA5-4038-A8B0-EBB9306B5488}">
  <sheetPr>
    <tabColor rgb="FF660066"/>
  </sheetPr>
  <dimension ref="A2:AB106"/>
  <sheetViews>
    <sheetView showGridLines="0" showRowColHeaders="0" topLeftCell="A13" zoomScaleNormal="100" zoomScaleSheetLayoutView="100" workbookViewId="0">
      <selection activeCell="B7" sqref="B7:C7"/>
    </sheetView>
  </sheetViews>
  <sheetFormatPr defaultRowHeight="14.4" x14ac:dyDescent="0.3"/>
  <cols>
    <col min="1" max="7" width="9.77734375" customWidth="1"/>
    <col min="8" max="8" width="8.21875" customWidth="1"/>
    <col min="9" max="9" width="10.33203125" customWidth="1"/>
    <col min="10" max="17" width="9.5546875" customWidth="1"/>
    <col min="18" max="18" width="10.77734375" customWidth="1"/>
  </cols>
  <sheetData>
    <row r="2" spans="1:28" ht="21" x14ac:dyDescent="0.4">
      <c r="A2" s="181" t="s">
        <v>341</v>
      </c>
      <c r="B2" s="181"/>
      <c r="C2" s="181"/>
      <c r="D2" s="181"/>
      <c r="E2" s="181"/>
      <c r="F2" s="181"/>
      <c r="G2" s="181"/>
      <c r="H2" s="181"/>
      <c r="I2" s="181"/>
      <c r="J2" s="181" t="s">
        <v>345</v>
      </c>
      <c r="K2" s="181"/>
      <c r="L2" s="181"/>
      <c r="M2" s="181"/>
      <c r="N2" s="181"/>
      <c r="O2" s="181"/>
      <c r="P2" s="181"/>
      <c r="Q2" s="181"/>
      <c r="R2" s="181"/>
    </row>
    <row r="3" spans="1:28" x14ac:dyDescent="0.3">
      <c r="A3" s="184" t="s">
        <v>342</v>
      </c>
      <c r="B3" s="184"/>
      <c r="C3" s="184"/>
      <c r="D3" s="184"/>
      <c r="E3" s="184"/>
      <c r="F3" s="184"/>
      <c r="G3" s="184"/>
      <c r="H3" s="184"/>
      <c r="I3" s="184"/>
    </row>
    <row r="4" spans="1:28" ht="22.2" customHeight="1" x14ac:dyDescent="0.3"/>
    <row r="5" spans="1:28" ht="168.6" customHeight="1" x14ac:dyDescent="0.3">
      <c r="A5" s="182" t="str">
        <f>"            આથી પ્રમાણપત્ર આપવામાં આવે છે કે "&amp;'1 છુટા થયા નો રિપોર્ટ TPEO'!J4&amp;" "&amp;INDEX!B1&amp;", ઉપ"&amp;'1 છુટા થયા નો રિપોર્ટ TPEO'!J7&amp;" "&amp;INDEX!B7&amp;",તા."&amp;INDEX!B10&amp;" જિ."&amp;INDEX!B9&amp;"માં પ્રાથમિક/ઉચ્ચ પ્રાથમિક (ભાષા/ગણિત-વિજ્ઞાન/સામાજીક વિજ્ઞાન) વિભાગમાં શિક્ષક તરીકે ફરજ બજાવે છે. હાલ તેઓની "&amp;INDEX!B4&amp;"નો આદેશ થયેલ છે. હાલમાં સદર શાળામાં કામ કરતાં શિક્ષકોની સંખ્યા વિભાગ વાઈઝ ચકાસતાં શિક્ષણ વિભાગના ૧૧-૦૫-૨૦૨૩ ના ઠરાવનું પ્રકરણ f  મુજબ 50% કરતાં ઓછી થતી નથી. જે ધ્યાને લઇ સંબધિત શિક્ષકશ્રીને નિયમાનુસાર છુટા કરવાના થાય છે. જે ખરાઈ કરીને લખી આપવામાં આવે છે."</f>
        <v xml:space="preserve">            આથી પ્રમાણપત્ર આપવામાં આવે છે કે શ્રી પટેલ બ્રિજેશકુમાર કાળાભાઈ, ઉપશિક્ષક વેડા પ્રાથમિક શાળા,તા.સતલાસણા જિ.મહેસાણામાં પ્રાથમિક/ઉચ્ચ પ્રાથમિક (ભાષા/ગણિત-વિજ્ઞાન/સામાજીક વિજ્ઞાન) વિભાગમાં શિક્ષક તરીકે ફરજ બજાવે છે. હાલ તેઓની જીલ્લાફેર એકતરફી બદલીનો આદેશ થયેલ છે. હાલમાં સદર શાળામાં કામ કરતાં શિક્ષકોની સંખ્યા વિભાગ વાઈઝ ચકાસતાં શિક્ષણ વિભાગના ૧૧-૦૫-૨૦૨૩ ના ઠરાવનું પ્રકરણ f  મુજબ 50% કરતાં ઓછી થતી નથી. જે ધ્યાને લઇ સંબધિત શિક્ષકશ્રીને નિયમાનુસાર છુટા કરવાના થાય છે. જે ખરાઈ કરીને લખી આપવામાં આવે છે.</v>
      </c>
      <c r="B5" s="182"/>
      <c r="C5" s="182"/>
      <c r="D5" s="182"/>
      <c r="E5" s="182"/>
      <c r="F5" s="182"/>
      <c r="G5" s="182"/>
      <c r="H5" s="182"/>
      <c r="I5" s="182"/>
      <c r="J5" s="182" t="str">
        <f>"            આથી પ્રમાણપત્ર આપવામાં આવે છે કે "&amp;'1 છુટા થયા નો રિપોર્ટ TPEO'!J4&amp;" "&amp;INDEX!B1&amp;", ઉપ"&amp;'1 છુટા થયા નો રિપોર્ટ TPEO'!J7&amp;" "&amp;INDEX!B7&amp;",તા."&amp;INDEX!B10&amp;" જિ."&amp;INDEX!B9&amp;"માં ફરજ બજાવે છે. તેઓની સામે આજ દિને કોઇપણ ખાતાકીય તપાસ કે પ્રાથમિક તપાસ બાકી/પડતર નથી. જેની ખાત્રી કરીને આ પ્રમાણપત્ર આપવામાં આવે છે જે બરાબર છે."</f>
        <v xml:space="preserve">            આથી પ્રમાણપત્ર આપવામાં આવે છે કે શ્રી પટેલ બ્રિજેશકુમાર કાળાભાઈ, ઉપશિક્ષક વેડા પ્રાથમિક શાળા,તા.સતલાસણા જિ.મહેસાણામાં ફરજ બજાવે છે. તેઓની સામે આજ દિને કોઇપણ ખાતાકીય તપાસ કે પ્રાથમિક તપાસ બાકી/પડતર નથી. જેની ખાત્રી કરીને આ પ્રમાણપત્ર આપવામાં આવે છે જે બરાબર છે.</v>
      </c>
      <c r="K5" s="182"/>
      <c r="L5" s="182"/>
      <c r="M5" s="182"/>
      <c r="N5" s="182"/>
      <c r="O5" s="182"/>
      <c r="P5" s="182"/>
      <c r="Q5" s="182"/>
      <c r="R5" s="182"/>
      <c r="U5" s="149" t="s">
        <v>435</v>
      </c>
      <c r="V5" s="149"/>
      <c r="W5" s="149"/>
      <c r="X5" s="149"/>
      <c r="Y5" s="149"/>
      <c r="Z5" s="149"/>
      <c r="AA5" s="149"/>
      <c r="AB5" s="149"/>
    </row>
    <row r="6" spans="1:28" ht="37.200000000000003" customHeight="1" x14ac:dyDescent="0.3">
      <c r="U6" s="125"/>
      <c r="V6" s="125"/>
      <c r="W6" s="125"/>
      <c r="X6" s="125"/>
      <c r="Y6" s="125"/>
      <c r="Z6" s="125"/>
      <c r="AA6" s="125"/>
      <c r="AB6" s="125"/>
    </row>
    <row r="7" spans="1:28" ht="21" x14ac:dyDescent="0.3">
      <c r="A7" s="55" t="s">
        <v>340</v>
      </c>
      <c r="B7" s="185" t="str">
        <f>INDEX!B13</f>
        <v>27-07-2023</v>
      </c>
      <c r="C7" s="185"/>
      <c r="F7" s="183" t="str">
        <f>IF(INDEX!B7="","",INDEX!B7)</f>
        <v>વેડા પ્રાથમિક શાળા</v>
      </c>
      <c r="G7" s="183"/>
      <c r="H7" s="183"/>
      <c r="I7" s="183"/>
      <c r="J7" s="178" t="s">
        <v>32</v>
      </c>
      <c r="K7" s="178"/>
      <c r="L7" s="178"/>
      <c r="M7" s="178" t="s">
        <v>32</v>
      </c>
      <c r="N7" s="178"/>
      <c r="O7" s="178"/>
      <c r="P7" s="179" t="s">
        <v>344</v>
      </c>
      <c r="Q7" s="179"/>
      <c r="R7" s="179"/>
      <c r="U7" s="125"/>
      <c r="V7" s="125"/>
      <c r="W7" s="125"/>
      <c r="X7" s="125"/>
      <c r="Y7" s="125"/>
      <c r="Z7" s="125"/>
      <c r="AA7" s="125"/>
      <c r="AB7" s="125"/>
    </row>
    <row r="8" spans="1:28" ht="21" x14ac:dyDescent="0.3">
      <c r="F8" s="183" t="str">
        <f>"તા."&amp;INDEX!B10&amp;", જિ."&amp;INDEX!B9</f>
        <v>તા.સતલાસણા, જિ.મહેસાણા</v>
      </c>
      <c r="G8" s="183"/>
      <c r="H8" s="183"/>
      <c r="I8" s="183"/>
      <c r="J8" s="180" t="str">
        <f>IF(INDEX!B7="","",INDEX!B7)</f>
        <v>વેડા પ્રાથમિક શાળા</v>
      </c>
      <c r="K8" s="180"/>
      <c r="L8" s="180"/>
      <c r="M8" s="180" t="str">
        <f>INDEX!A8</f>
        <v>પગારકેન્દ્ર શાળા</v>
      </c>
      <c r="N8" s="180"/>
      <c r="O8" s="180"/>
      <c r="P8" s="180" t="str">
        <f>"તા."&amp;INDEX!B10</f>
        <v>તા.સતલાસણા</v>
      </c>
      <c r="Q8" s="180"/>
      <c r="R8" s="180"/>
    </row>
    <row r="9" spans="1:28" ht="22.8" x14ac:dyDescent="0.3">
      <c r="F9" s="56"/>
      <c r="G9" s="56"/>
      <c r="H9" s="56"/>
      <c r="I9" s="56"/>
      <c r="J9" s="180" t="str">
        <f>"તા."&amp;INDEX!B10&amp;", જિ."&amp;INDEX!B9</f>
        <v>તા.સતલાસણા, જિ.મહેસાણા</v>
      </c>
      <c r="K9" s="180"/>
      <c r="L9" s="180"/>
      <c r="M9" s="180" t="str">
        <f>"તા."&amp;INDEX!B10&amp;", જિ."&amp;INDEX!B9</f>
        <v>તા.સતલાસણા, જિ.મહેસાણા</v>
      </c>
      <c r="N9" s="180"/>
      <c r="O9" s="180"/>
      <c r="P9" s="180" t="str">
        <f>"જિ."&amp;INDEX!B9</f>
        <v>જિ.મહેસાણા</v>
      </c>
      <c r="Q9" s="180"/>
      <c r="R9" s="180"/>
    </row>
    <row r="10" spans="1:28" ht="22.8" x14ac:dyDescent="0.3">
      <c r="F10" s="56"/>
      <c r="G10" s="56"/>
      <c r="H10" s="56"/>
      <c r="I10" s="56"/>
    </row>
    <row r="11" spans="1:28" ht="13.8" customHeight="1" x14ac:dyDescent="0.3">
      <c r="F11" s="56"/>
      <c r="G11" s="56"/>
      <c r="H11" s="56"/>
      <c r="I11" s="56"/>
    </row>
    <row r="12" spans="1:28" ht="13.2" customHeight="1" x14ac:dyDescent="0.3">
      <c r="F12" s="56"/>
      <c r="G12" s="56"/>
      <c r="H12" s="56"/>
      <c r="I12" s="56"/>
    </row>
    <row r="13" spans="1:28" ht="22.8" x14ac:dyDescent="0.3">
      <c r="F13" s="56"/>
      <c r="G13" s="56"/>
      <c r="H13" s="56"/>
      <c r="I13" s="56"/>
    </row>
    <row r="15" spans="1:28" ht="21" x14ac:dyDescent="0.4">
      <c r="A15" s="181" t="s">
        <v>343</v>
      </c>
      <c r="B15" s="181"/>
      <c r="C15" s="181"/>
      <c r="D15" s="181"/>
      <c r="E15" s="181"/>
      <c r="F15" s="181"/>
      <c r="G15" s="181"/>
      <c r="H15" s="181"/>
      <c r="I15" s="181"/>
      <c r="J15" s="181" t="s">
        <v>346</v>
      </c>
      <c r="K15" s="181"/>
      <c r="L15" s="181"/>
      <c r="M15" s="181"/>
      <c r="N15" s="181"/>
      <c r="O15" s="181"/>
      <c r="P15" s="181"/>
      <c r="Q15" s="181"/>
      <c r="R15" s="181"/>
    </row>
    <row r="17" spans="1:18" ht="149.4" customHeight="1" x14ac:dyDescent="0.3">
      <c r="A17" s="182" t="str">
        <f>"            આથી પ્રમાણપત્ર આપવામાં આવે છે કે "&amp;'1 છુટા થયા નો રિપોર્ટ TPEO'!J4&amp;" "&amp;INDEX!B1&amp;", ઉપ"&amp;'1 છુટા થયા નો રિપોર્ટ TPEO'!J7&amp;" "&amp;INDEX!B7&amp;"પ્રાથમિક/તાલુકા/પે સેન્ટર શાળા,તા."&amp;INDEX!B10&amp;" જિ."&amp;INDEX!B9&amp;A106</f>
        <v xml:space="preserve">            આથી પ્રમાણપત્ર આપવામાં આવે છે કે શ્રી પટેલ બ્રિજેશકુમાર કાળાભાઈ, ઉપશિક્ષક વેડા પ્રાથમિક શાળાપ્રાથમિક/તાલુકા/પે સેન્ટર શાળા,તા.સતલાસણા જિ.મહેસાણાની સેવાપોથી ખાતરી કરતાં તેઓની ખાતામાં દાખલ તારીખ  ____/____/20____ છે તથા પુરા પગારમાં સમાવ્યા તારીખ ____/____/20____ છે. તેઓની હાલની શાળામાં દાખલ તારીખ ____/____/20____ છે. તેઓનું સરકારી લેણું, ઓડીટ રીકવરી તથા મકાન લોન કે પેશગી બાકી નથી.જેની ખાત્રી કરીને આ પ્રમાણપત્ર આપવામાં આવે છે જે બરાબર છે.</v>
      </c>
      <c r="B17" s="182"/>
      <c r="C17" s="182"/>
      <c r="D17" s="182"/>
      <c r="E17" s="182"/>
      <c r="F17" s="182"/>
      <c r="G17" s="182"/>
      <c r="H17" s="182"/>
      <c r="I17" s="182"/>
      <c r="J17" s="182" t="str">
        <f>"            આથી પ્રમાણપત્ર આપવામાં આવે છે કે "&amp;'1 છુટા થયા નો રિપોર્ટ TPEO'!J4&amp;" "&amp;INDEX!B1&amp;", ઉપ"&amp;'1 છુટા થયા નો રિપોર્ટ TPEO'!J7&amp;" "&amp;INDEX!B7&amp;",તા."&amp;INDEX!B10&amp;" જિ."&amp;INDEX!B9&amp;"માં ફરજ બજાવે છે. તેઓએ ભરતીમાં કે જીલ્લા આંતરિક બદલીમાં અગ્રતા કિસ્સાનો લાભ લીધેલ નથી, જેની ખાત્રી કરીને આ પ્રમાણપત્ર આપવામાં આવે છે  જે બરાબર છે."</f>
        <v xml:space="preserve">            આથી પ્રમાણપત્ર આપવામાં આવે છે કે શ્રી પટેલ બ્રિજેશકુમાર કાળાભાઈ, ઉપશિક્ષક વેડા પ્રાથમિક શાળા,તા.સતલાસણા જિ.મહેસાણામાં ફરજ બજાવે છે. તેઓએ ભરતીમાં કે જીલ્લા આંતરિક બદલીમાં અગ્રતા કિસ્સાનો લાભ લીધેલ નથી, જેની ખાત્રી કરીને આ પ્રમાણપત્ર આપવામાં આવે છે  જે બરાબર છે.</v>
      </c>
      <c r="K17" s="182"/>
      <c r="L17" s="182"/>
      <c r="M17" s="182"/>
      <c r="N17" s="182"/>
      <c r="O17" s="182"/>
      <c r="P17" s="182"/>
      <c r="Q17" s="182"/>
      <c r="R17" s="182"/>
    </row>
    <row r="21" spans="1:18" ht="15.6" x14ac:dyDescent="0.3">
      <c r="A21" s="178" t="s">
        <v>32</v>
      </c>
      <c r="B21" s="178"/>
      <c r="C21" s="178"/>
      <c r="D21" s="178" t="s">
        <v>32</v>
      </c>
      <c r="E21" s="178"/>
      <c r="F21" s="178"/>
      <c r="G21" s="179" t="s">
        <v>344</v>
      </c>
      <c r="H21" s="179"/>
      <c r="I21" s="179"/>
      <c r="J21" s="178" t="s">
        <v>32</v>
      </c>
      <c r="K21" s="178"/>
      <c r="L21" s="178"/>
      <c r="M21" s="178" t="s">
        <v>32</v>
      </c>
      <c r="N21" s="178"/>
      <c r="O21" s="178"/>
      <c r="P21" s="179" t="s">
        <v>344</v>
      </c>
      <c r="Q21" s="179"/>
      <c r="R21" s="179"/>
    </row>
    <row r="22" spans="1:18" ht="15.6" x14ac:dyDescent="0.3">
      <c r="A22" s="180" t="str">
        <f>IF(INDEX!B7="","",INDEX!B7)</f>
        <v>વેડા પ્રાથમિક શાળા</v>
      </c>
      <c r="B22" s="180"/>
      <c r="C22" s="180"/>
      <c r="D22" s="180" t="str">
        <f>INDEX!A8</f>
        <v>પગારકેન્દ્ર શાળા</v>
      </c>
      <c r="E22" s="180"/>
      <c r="F22" s="180"/>
      <c r="G22" s="180" t="str">
        <f>"તા."&amp;INDEX!B10</f>
        <v>તા.સતલાસણા</v>
      </c>
      <c r="H22" s="180"/>
      <c r="I22" s="180"/>
      <c r="J22" s="180" t="str">
        <f>IF(INDEX!B7="","",INDEX!B7)</f>
        <v>વેડા પ્રાથમિક શાળા</v>
      </c>
      <c r="K22" s="180"/>
      <c r="L22" s="180"/>
      <c r="M22" s="180" t="str">
        <f>INDEX!A8</f>
        <v>પગારકેન્દ્ર શાળા</v>
      </c>
      <c r="N22" s="180"/>
      <c r="O22" s="180"/>
      <c r="P22" s="180" t="str">
        <f>"તા."&amp;INDEX!B10</f>
        <v>તા.સતલાસણા</v>
      </c>
      <c r="Q22" s="180"/>
      <c r="R22" s="180"/>
    </row>
    <row r="23" spans="1:18" ht="15.6" x14ac:dyDescent="0.3">
      <c r="A23" s="180" t="str">
        <f>"તા."&amp;INDEX!B10&amp;", જિ."&amp;INDEX!B9</f>
        <v>તા.સતલાસણા, જિ.મહેસાણા</v>
      </c>
      <c r="B23" s="180"/>
      <c r="C23" s="180"/>
      <c r="D23" s="180" t="str">
        <f>"તા."&amp;INDEX!B10&amp;", જિ."&amp;INDEX!B9</f>
        <v>તા.સતલાસણા, જિ.મહેસાણા</v>
      </c>
      <c r="E23" s="180"/>
      <c r="F23" s="180"/>
      <c r="G23" s="180" t="str">
        <f>"જિ."&amp;INDEX!B9</f>
        <v>જિ.મહેસાણા</v>
      </c>
      <c r="H23" s="180"/>
      <c r="I23" s="180"/>
      <c r="J23" s="180" t="str">
        <f>"તા."&amp;INDEX!B10&amp;", જિ."&amp;INDEX!B9</f>
        <v>તા.સતલાસણા, જિ.મહેસાણા</v>
      </c>
      <c r="K23" s="180"/>
      <c r="L23" s="180"/>
      <c r="M23" s="180" t="str">
        <f>"તા."&amp;INDEX!B10&amp;", જિ."&amp;INDEX!B9</f>
        <v>તા.સતલાસણા, જિ.મહેસાણા</v>
      </c>
      <c r="N23" s="180"/>
      <c r="O23" s="180"/>
      <c r="P23" s="180" t="str">
        <f>"જિ."&amp;INDEX!B9</f>
        <v>જિ.મહેસાણા</v>
      </c>
      <c r="Q23" s="180"/>
      <c r="R23" s="180"/>
    </row>
    <row r="25" spans="1:18" ht="8.4" customHeight="1" x14ac:dyDescent="0.3"/>
    <row r="29" spans="1:18" ht="19.2" customHeight="1" x14ac:dyDescent="0.3"/>
    <row r="30" spans="1:18" ht="25.05" customHeight="1" x14ac:dyDescent="0.3"/>
    <row r="31" spans="1:18" ht="25.05" customHeight="1" x14ac:dyDescent="0.3"/>
    <row r="34" ht="30.6" customHeight="1" x14ac:dyDescent="0.3"/>
    <row r="38" ht="18" customHeight="1" x14ac:dyDescent="0.3"/>
    <row r="106" spans="1:1" s="57" customFormat="1" x14ac:dyDescent="0.3">
      <c r="A106" s="57" t="s">
        <v>457</v>
      </c>
    </row>
  </sheetData>
  <sheetProtection algorithmName="SHA-512" hashValue="OrJI67ApmWs3S2r1eiWbzdinkm+HXIY9iPaKntIYEEmt+80SY5tSqifxlNJanMtks0cjZMuK4MtUshoL4B29Qg==" saltValue="E+57FuTIYej3IVFK3wwxdg==" spinCount="100000" sheet="1" objects="1" scenarios="1"/>
  <mergeCells count="40">
    <mergeCell ref="A23:C23"/>
    <mergeCell ref="D23:F23"/>
    <mergeCell ref="U5:AB5"/>
    <mergeCell ref="A2:I2"/>
    <mergeCell ref="A3:I3"/>
    <mergeCell ref="B7:C7"/>
    <mergeCell ref="F7:I7"/>
    <mergeCell ref="A22:C22"/>
    <mergeCell ref="A21:C21"/>
    <mergeCell ref="D21:F21"/>
    <mergeCell ref="D22:F22"/>
    <mergeCell ref="A5:I5"/>
    <mergeCell ref="J8:L8"/>
    <mergeCell ref="M8:O8"/>
    <mergeCell ref="P8:R8"/>
    <mergeCell ref="A15:I15"/>
    <mergeCell ref="A17:I17"/>
    <mergeCell ref="F8:I8"/>
    <mergeCell ref="J9:L9"/>
    <mergeCell ref="M9:O9"/>
    <mergeCell ref="P9:R9"/>
    <mergeCell ref="J15:R15"/>
    <mergeCell ref="J17:R17"/>
    <mergeCell ref="J2:R2"/>
    <mergeCell ref="J5:R5"/>
    <mergeCell ref="J7:L7"/>
    <mergeCell ref="M7:O7"/>
    <mergeCell ref="P7:R7"/>
    <mergeCell ref="J21:L21"/>
    <mergeCell ref="M21:O21"/>
    <mergeCell ref="P21:R21"/>
    <mergeCell ref="G22:I22"/>
    <mergeCell ref="G23:I23"/>
    <mergeCell ref="G21:I21"/>
    <mergeCell ref="J22:L22"/>
    <mergeCell ref="M22:O22"/>
    <mergeCell ref="P22:R22"/>
    <mergeCell ref="J23:L23"/>
    <mergeCell ref="M23:O23"/>
    <mergeCell ref="P23:R23"/>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135F-9AC8-4AC7-BFEA-F8EA8210EB4A}">
  <sheetPr>
    <tabColor rgb="FF00B050"/>
  </sheetPr>
  <dimension ref="A1:Z79"/>
  <sheetViews>
    <sheetView showGridLines="0" showRowColHeaders="0" workbookViewId="0">
      <selection activeCell="M11" sqref="M11"/>
    </sheetView>
  </sheetViews>
  <sheetFormatPr defaultRowHeight="14.4" x14ac:dyDescent="0.3"/>
  <cols>
    <col min="11" max="11" width="26.77734375" customWidth="1"/>
    <col min="12" max="12" width="7.44140625" customWidth="1"/>
    <col min="26" max="26" width="0" style="57" hidden="1" customWidth="1"/>
  </cols>
  <sheetData>
    <row r="1" spans="1:26" ht="29.4" customHeight="1" thickTop="1" x14ac:dyDescent="0.55000000000000004">
      <c r="A1" s="186" t="str">
        <f>IF(INDEX!B7="","",INDEX!B7)</f>
        <v>વેડા પ્રાથમિક શાળા</v>
      </c>
      <c r="B1" s="187"/>
      <c r="C1" s="187"/>
      <c r="D1" s="187"/>
      <c r="E1" s="187"/>
      <c r="F1" s="187"/>
      <c r="G1" s="187"/>
      <c r="H1" s="187"/>
      <c r="I1" s="188"/>
      <c r="K1" s="133" t="s">
        <v>399</v>
      </c>
      <c r="L1" s="134" t="s">
        <v>10</v>
      </c>
      <c r="M1" s="134" t="s">
        <v>400</v>
      </c>
      <c r="N1" s="134" t="s">
        <v>401</v>
      </c>
    </row>
    <row r="2" spans="1:26" ht="21.6" thickBot="1" x14ac:dyDescent="0.45">
      <c r="A2" s="189" t="str">
        <f>"તા."&amp;INDEX!B10&amp;",   જિ."&amp;INDEX!B9</f>
        <v>તા.સતલાસણા,   જિ.મહેસાણા</v>
      </c>
      <c r="B2" s="190"/>
      <c r="C2" s="190"/>
      <c r="D2" s="190"/>
      <c r="E2" s="190"/>
      <c r="F2" s="190"/>
      <c r="G2" s="190"/>
      <c r="H2" s="190"/>
      <c r="I2" s="191"/>
      <c r="K2" s="97" t="s">
        <v>394</v>
      </c>
      <c r="L2" s="94">
        <v>5</v>
      </c>
      <c r="M2" s="94">
        <v>11</v>
      </c>
      <c r="N2" s="94">
        <v>2001</v>
      </c>
      <c r="Z2" s="49" t="str">
        <f>L2&amp;"-"&amp;M2&amp;"-"&amp;N2</f>
        <v>5-11-2001</v>
      </c>
    </row>
    <row r="3" spans="1:26" ht="18.600000000000001" customHeight="1" thickTop="1" x14ac:dyDescent="0.3">
      <c r="K3" s="97" t="s">
        <v>395</v>
      </c>
      <c r="L3" s="94">
        <v>5</v>
      </c>
      <c r="M3" s="94">
        <v>11</v>
      </c>
      <c r="N3" s="94">
        <v>2006</v>
      </c>
      <c r="Z3" s="49" t="str">
        <f t="shared" ref="Z3:Z4" si="0">L3&amp;"-"&amp;M3&amp;"-"&amp;N3</f>
        <v>5-11-2006</v>
      </c>
    </row>
    <row r="4" spans="1:26" ht="18" customHeight="1" x14ac:dyDescent="0.3">
      <c r="G4" s="91" t="s">
        <v>340</v>
      </c>
      <c r="H4" s="93" t="str">
        <f>IF(INDEX!B13="","",INDEX!B13)</f>
        <v>27-07-2023</v>
      </c>
      <c r="K4" s="97" t="s">
        <v>396</v>
      </c>
      <c r="L4" s="94">
        <v>19</v>
      </c>
      <c r="M4" s="94">
        <v>11</v>
      </c>
      <c r="N4" s="94">
        <v>2010</v>
      </c>
      <c r="P4" s="149" t="s">
        <v>435</v>
      </c>
      <c r="Q4" s="149"/>
      <c r="R4" s="149"/>
      <c r="S4" s="149"/>
      <c r="T4" s="149"/>
      <c r="U4" s="149"/>
      <c r="V4" s="149"/>
      <c r="W4" s="149"/>
      <c r="Z4" s="49" t="str">
        <f t="shared" si="0"/>
        <v>19-11-2010</v>
      </c>
    </row>
    <row r="5" spans="1:26" ht="15.6" customHeight="1" x14ac:dyDescent="0.3">
      <c r="G5" s="91" t="s">
        <v>392</v>
      </c>
      <c r="H5" s="99">
        <f>IF(L9="","",L9)</f>
        <v>10</v>
      </c>
      <c r="P5" s="149"/>
      <c r="Q5" s="149"/>
      <c r="R5" s="149"/>
      <c r="S5" s="149"/>
      <c r="T5" s="149"/>
      <c r="U5" s="149"/>
      <c r="V5" s="149"/>
      <c r="W5" s="149"/>
    </row>
    <row r="6" spans="1:26" ht="15.6" customHeight="1" x14ac:dyDescent="0.3">
      <c r="F6" s="91"/>
      <c r="P6" s="149"/>
      <c r="Q6" s="149"/>
      <c r="R6" s="149"/>
      <c r="S6" s="149"/>
      <c r="T6" s="149"/>
      <c r="U6" s="149"/>
      <c r="V6" s="149"/>
      <c r="W6" s="149"/>
    </row>
    <row r="7" spans="1:26" ht="18" x14ac:dyDescent="0.3">
      <c r="F7" s="91"/>
      <c r="K7" s="96" t="s">
        <v>398</v>
      </c>
      <c r="L7" s="94">
        <v>3</v>
      </c>
      <c r="P7" s="149"/>
      <c r="Q7" s="149"/>
      <c r="R7" s="149"/>
      <c r="S7" s="149"/>
      <c r="T7" s="149"/>
      <c r="U7" s="149"/>
      <c r="V7" s="149"/>
      <c r="W7" s="149"/>
    </row>
    <row r="8" spans="1:26" ht="23.4" x14ac:dyDescent="0.3">
      <c r="A8" s="192" t="s">
        <v>393</v>
      </c>
      <c r="B8" s="192"/>
      <c r="C8" s="192"/>
      <c r="D8" s="192"/>
      <c r="E8" s="192"/>
      <c r="F8" s="192"/>
      <c r="G8" s="192"/>
      <c r="H8" s="192"/>
      <c r="I8" s="192"/>
      <c r="K8" s="96" t="s">
        <v>397</v>
      </c>
      <c r="L8" s="94">
        <v>0</v>
      </c>
    </row>
    <row r="9" spans="1:26" ht="18" x14ac:dyDescent="0.35">
      <c r="F9" s="91"/>
      <c r="K9" s="98" t="s">
        <v>392</v>
      </c>
      <c r="L9" s="95">
        <v>10</v>
      </c>
    </row>
    <row r="10" spans="1:26" ht="15.6" x14ac:dyDescent="0.3">
      <c r="F10" s="91"/>
    </row>
    <row r="12" spans="1:26" ht="183.6" customHeight="1" x14ac:dyDescent="0.3">
      <c r="A12" s="182" t="str">
        <f>"            આથી પ્રમાણપત્ર આપવામાં આવે છે કે "&amp;'1 છુટા થયા નો રિપોર્ટ TPEO'!J4&amp;" "&amp;INDEX!B1&amp;", ઉપ"&amp;'1 છુટા થયા નો રિપોર્ટ TPEO'!J7&amp;" "&amp;INDEX!B7&amp;",તા."&amp;INDEX!B10&amp;" જિ."&amp;INDEX!B9&amp;'ભોગવેલ રજા પ્રમાણપત્ર'!A79</f>
        <v xml:space="preserve">            આથી પ્રમાણપત્ર આપવામાં આવે છે કે શ્રી પટેલ બ્રિજેશકુમાર કાળાભાઈ, ઉપશિક્ષક વેડા પ્રાથમિક શાળા,તા.સતલાસણા જિ.મહેસાણાની સેવાપોથી ખાતરી કરતાં તેઓની ખાતામાં દાખલ તારીખ 5-11-2001 છે તથા પુરા પગારમાં સમાવ્યા તારીખ 5-11-2006 છે. તેઓની હાલની શાળામાં દાખલ તારીખ 19-11-2010 છે. સદર શિક્ષકશ્રી એ ચાલુ શૈક્ષણિક વર્ષમાં કુલ  3 કેજ્યુઅલ રજા(સી.એલ.) અને 0 મરજીયાત રજા  ભોગવેલ છે. જે શાળાના દફતરેથી ચકાસણી કર્યા બદલ આ પ્રમાણપત્ર આપવામાં આવે છે. જે બરાબર છે.</v>
      </c>
      <c r="B12" s="182"/>
      <c r="C12" s="182"/>
      <c r="D12" s="182"/>
      <c r="E12" s="182"/>
      <c r="F12" s="182"/>
      <c r="G12" s="182"/>
      <c r="H12" s="182"/>
      <c r="I12" s="182"/>
    </row>
    <row r="20" spans="1:9" ht="15.6" x14ac:dyDescent="0.3">
      <c r="A20" s="178" t="s">
        <v>32</v>
      </c>
      <c r="B20" s="178"/>
      <c r="C20" s="178"/>
      <c r="D20" s="178" t="s">
        <v>32</v>
      </c>
      <c r="E20" s="178"/>
      <c r="F20" s="178"/>
      <c r="G20" s="179" t="s">
        <v>344</v>
      </c>
      <c r="H20" s="179"/>
      <c r="I20" s="179"/>
    </row>
    <row r="21" spans="1:9" ht="15.6" x14ac:dyDescent="0.3">
      <c r="A21" s="180" t="str">
        <f>IF(INDEX!B7="","",INDEX!B7)</f>
        <v>વેડા પ્રાથમિક શાળા</v>
      </c>
      <c r="B21" s="180"/>
      <c r="C21" s="180"/>
      <c r="D21" s="180" t="str">
        <f>INDEX!A8</f>
        <v>પગારકેન્દ્ર શાળા</v>
      </c>
      <c r="E21" s="180"/>
      <c r="F21" s="180"/>
      <c r="G21" s="180" t="str">
        <f>"તા."&amp;INDEX!B10</f>
        <v>તા.સતલાસણા</v>
      </c>
      <c r="H21" s="180"/>
      <c r="I21" s="180"/>
    </row>
    <row r="22" spans="1:9" ht="15.6" x14ac:dyDescent="0.3">
      <c r="A22" s="180" t="str">
        <f>"તા."&amp;INDEX!B10&amp;", જિ."&amp;INDEX!B9</f>
        <v>તા.સતલાસણા, જિ.મહેસાણા</v>
      </c>
      <c r="B22" s="180"/>
      <c r="C22" s="180"/>
      <c r="D22" s="180" t="str">
        <f>"તા."&amp;INDEX!B10&amp;", જિ."&amp;INDEX!B9</f>
        <v>તા.સતલાસણા, જિ.મહેસાણા</v>
      </c>
      <c r="E22" s="180"/>
      <c r="F22" s="180"/>
      <c r="G22" s="180" t="str">
        <f>"જિ."&amp;INDEX!B9</f>
        <v>જિ.મહેસાણા</v>
      </c>
      <c r="H22" s="180"/>
      <c r="I22" s="180"/>
    </row>
    <row r="79" spans="1:1" s="57" customFormat="1" hidden="1" x14ac:dyDescent="0.3">
      <c r="A79" s="49" t="str">
        <f>"ની સેવાપોથી ખાતરી કરતાં તેઓની ખાતામાં દાખલ તારીખ "&amp;Z2&amp;" છે તથા પુરા પગારમાં સમાવ્યા તારીખ "&amp;Z3&amp;" છે. તેઓની હાલની શાળામાં દાખલ તારીખ "&amp;Z4&amp;" છે. સદર શિક્ષકશ્રી એ ચાલુ શૈક્ષણિક વર્ષમાં કુલ  "&amp;L7&amp;" કેજ્યુઅલ રજા(સી.એલ.) અને "&amp;L8&amp;" મરજીયાત રજા  ભોગવેલ છે. જે શાળાના દફતરેથી ચકાસણી કર્યા બદલ આ પ્રમાણપત્ર આપવામાં આવે છે. જે બરાબર છે."</f>
        <v>ની સેવાપોથી ખાતરી કરતાં તેઓની ખાતામાં દાખલ તારીખ 5-11-2001 છે તથા પુરા પગારમાં સમાવ્યા તારીખ 5-11-2006 છે. તેઓની હાલની શાળામાં દાખલ તારીખ 19-11-2010 છે. સદર શિક્ષકશ્રી એ ચાલુ શૈક્ષણિક વર્ષમાં કુલ  3 કેજ્યુઅલ રજા(સી.એલ.) અને 0 મરજીયાત રજા  ભોગવેલ છે. જે શાળાના દફતરેથી ચકાસણી કર્યા બદલ આ પ્રમાણપત્ર આપવામાં આવે છે. જે બરાબર છે.</v>
      </c>
    </row>
  </sheetData>
  <sheetProtection algorithmName="SHA-512" hashValue="8fuyZVXIU7TwIVjZWvUr0ocMXCMfBqWXhxVN2uLKfQUPmkcaWxel/cmXyhmXvV5DoZh4+QNvGVNa67g4bR/6kw==" saltValue="ZCde8zOhLbCnmQ1MBfINJA==" spinCount="100000" sheet="1" objects="1" scenarios="1"/>
  <protectedRanges>
    <protectedRange sqref="L2:N4 L7:L9" name="Range1"/>
  </protectedRanges>
  <mergeCells count="14">
    <mergeCell ref="A22:C22"/>
    <mergeCell ref="D22:F22"/>
    <mergeCell ref="G22:I22"/>
    <mergeCell ref="A20:C20"/>
    <mergeCell ref="D20:F20"/>
    <mergeCell ref="G20:I20"/>
    <mergeCell ref="A21:C21"/>
    <mergeCell ref="D21:F21"/>
    <mergeCell ref="G21:I21"/>
    <mergeCell ref="A1:I1"/>
    <mergeCell ref="A2:I2"/>
    <mergeCell ref="A12:I12"/>
    <mergeCell ref="A8:I8"/>
    <mergeCell ref="P4:W7"/>
  </mergeCells>
  <conditionalFormatting sqref="L2:N4">
    <cfRule type="containsBlanks" dxfId="10" priority="2">
      <formula>LEN(TRIM(L2))=0</formula>
    </cfRule>
  </conditionalFormatting>
  <conditionalFormatting sqref="L7:L8">
    <cfRule type="containsBlanks" dxfId="9" priority="1">
      <formula>LEN(TRIM(L7))=0</formula>
    </cfRule>
  </conditionalFormatting>
  <dataValidations count="6">
    <dataValidation type="whole" allowBlank="1" showInputMessage="1" showErrorMessage="1" promptTitle="તારીખ" prompt="ફક્ત તારીખ લખો." sqref="L2:L4" xr:uid="{2BAB85D1-E92C-41EE-BA84-FC7A2096C2F0}">
      <formula1>1</formula1>
      <formula2>31</formula2>
    </dataValidation>
    <dataValidation type="whole" allowBlank="1" showInputMessage="1" showErrorMessage="1" promptTitle="મહિનો" prompt="ફક્ત મહિનો લખો." sqref="M2:M4" xr:uid="{2D1884A2-7CAA-4BFB-B23D-681E2DD4E36B}">
      <formula1>1</formula1>
      <formula2>12</formula2>
    </dataValidation>
    <dataValidation allowBlank="1" showInputMessage="1" showErrorMessage="1" promptTitle="વર્ષ સિલેક્ટ" prompt="ફક્ત વર્ષ સિલેક્ટ કરો." sqref="N2:N4" xr:uid="{522277A3-CAFC-4C42-A33A-B97DDD18FBD9}"/>
    <dataValidation type="whole" allowBlank="1" showInputMessage="1" showErrorMessage="1" promptTitle="કેજ્યુઅલ રજા" prompt="શિક્ષકે ભોગવેલ કુલ કેજ્યુઅલ રજાની સંખ્યા લખો." sqref="L7" xr:uid="{F7B22216-3C78-43D0-80BE-8231AC76F3AC}">
      <formula1>0</formula1>
      <formula2>12</formula2>
    </dataValidation>
    <dataValidation type="whole" allowBlank="1" showInputMessage="1" showErrorMessage="1" promptTitle="મરજિયાત" prompt="શિક્ષકે ભોગવેલ કુલ મરજિયાત રજાની સંખ્યા લખો." sqref="L8" xr:uid="{BDD1CE81-93A9-44D6-8717-71CBB8588FA0}">
      <formula1>0</formula1>
      <formula2>2</formula2>
    </dataValidation>
    <dataValidation type="whole" allowBlank="1" showInputMessage="1" showErrorMessage="1" promptTitle="જાવક નંબર" prompt="ફક્ત નંબર લખો." sqref="L9" xr:uid="{CD005110-90CF-4820-B0C8-0EC722BCDA0A}">
      <formula1>1</formula1>
      <formula2>300</formula2>
    </dataValidation>
  </dataValidations>
  <printOptions horizontalCentered="1"/>
  <pageMargins left="1.1599999999999999" right="0.88"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B45B-7E32-4775-BD08-0269E6A5D173}">
  <sheetPr>
    <tabColor rgb="FFFF00FF"/>
  </sheetPr>
  <dimension ref="A1:H42"/>
  <sheetViews>
    <sheetView showGridLines="0" showRowColHeaders="0" workbookViewId="0">
      <selection activeCell="A15" sqref="A15:E15"/>
    </sheetView>
  </sheetViews>
  <sheetFormatPr defaultRowHeight="14.4" x14ac:dyDescent="0.3"/>
  <cols>
    <col min="1" max="1" width="20.77734375" customWidth="1"/>
    <col min="2" max="2" width="14.88671875" customWidth="1"/>
    <col min="3" max="3" width="17.88671875" customWidth="1"/>
    <col min="4" max="4" width="26.33203125" customWidth="1"/>
    <col min="5" max="5" width="18.77734375" customWidth="1"/>
    <col min="6" max="6" width="3" customWidth="1"/>
    <col min="7" max="7" width="32.77734375" customWidth="1"/>
    <col min="8" max="8" width="34.21875" customWidth="1"/>
  </cols>
  <sheetData>
    <row r="1" spans="1:8" ht="24" customHeight="1" thickTop="1" x14ac:dyDescent="0.3">
      <c r="A1" s="195" t="str">
        <f>IF(INDEX!A111=1,"તાલુકા પંચાયત શિક્ષણ શાખા",પ્રમાણપત્રો!J8)</f>
        <v>તાલુકા પંચાયત શિક્ષણ શાખા</v>
      </c>
      <c r="B1" s="196"/>
      <c r="C1" s="196"/>
      <c r="D1" s="196"/>
      <c r="E1" s="197"/>
    </row>
    <row r="2" spans="1:8" ht="24.6" customHeight="1" thickBot="1" x14ac:dyDescent="0.35">
      <c r="A2" s="198" t="str">
        <f>પ્રમાણપત્રો!M9</f>
        <v>તા.સતલાસણા, જિ.મહેસાણા</v>
      </c>
      <c r="B2" s="199"/>
      <c r="C2" s="199"/>
      <c r="D2" s="199"/>
      <c r="E2" s="200"/>
    </row>
    <row r="3" spans="1:8" ht="5.4" customHeight="1" thickTop="1" x14ac:dyDescent="0.3"/>
    <row r="4" spans="1:8" ht="15.6" x14ac:dyDescent="0.3">
      <c r="D4" s="85" t="str">
        <f>IF(INDEX!A111=1,"તા.પં./શિક્ષણ/મકમ/વશી/        /૨૦    ","")</f>
        <v xml:space="preserve">તા.પં./શિક્ષણ/મકમ/વશી/        /૨૦    </v>
      </c>
      <c r="G4" s="68" t="s">
        <v>380</v>
      </c>
      <c r="H4" s="69" t="s">
        <v>387</v>
      </c>
    </row>
    <row r="5" spans="1:8" ht="15.6" x14ac:dyDescent="0.3">
      <c r="D5" s="85" t="str">
        <f>IF(INDEX!A111=1,"તાલુકા પંચાયત કચેરી","")</f>
        <v>તાલુકા પંચાયત કચેરી</v>
      </c>
      <c r="G5" s="70" t="s">
        <v>381</v>
      </c>
      <c r="H5" s="71">
        <v>201444576700991</v>
      </c>
    </row>
    <row r="6" spans="1:8" ht="15.6" x14ac:dyDescent="0.3">
      <c r="D6" s="85" t="str">
        <f>IF(INDEX!A111=1,પ્રમાણપત્રો!P8,"")</f>
        <v>તા.સતલાસણા</v>
      </c>
      <c r="G6" s="72" t="s">
        <v>382</v>
      </c>
      <c r="H6" s="73">
        <v>4480102000445560</v>
      </c>
    </row>
    <row r="7" spans="1:8" ht="15.6" x14ac:dyDescent="0.3">
      <c r="D7" s="5" t="s">
        <v>458</v>
      </c>
      <c r="G7" s="74" t="s">
        <v>378</v>
      </c>
      <c r="H7" s="75" t="s">
        <v>388</v>
      </c>
    </row>
    <row r="8" spans="1:8" ht="15.6" x14ac:dyDescent="0.3">
      <c r="A8" s="5" t="s">
        <v>383</v>
      </c>
      <c r="B8" s="5"/>
      <c r="C8" s="5"/>
      <c r="D8" s="5"/>
      <c r="E8" s="5"/>
      <c r="G8" s="76" t="s">
        <v>379</v>
      </c>
      <c r="H8" s="77" t="s">
        <v>389</v>
      </c>
    </row>
    <row r="9" spans="1:8" ht="15.6" x14ac:dyDescent="0.3">
      <c r="A9" s="85" t="str">
        <f>IF(INDEX!A111=1,"જીલ્લા પ્રાથમિક શિક્ષણાધિકારીશ્રી/શાસનાધિકારીશ્રી,","તાલુકા પ્રાથમિક શિક્ષણાધિકારીશ્રી,")</f>
        <v>જીલ્લા પ્રાથમિક શિક્ષણાધિકારીશ્રી/શાસનાધિકારીશ્રી,</v>
      </c>
      <c r="B9" s="5"/>
      <c r="C9" s="5"/>
      <c r="D9" s="5"/>
      <c r="E9" s="5"/>
      <c r="G9" s="78" t="s">
        <v>384</v>
      </c>
      <c r="H9" s="79" t="s">
        <v>390</v>
      </c>
    </row>
    <row r="10" spans="1:8" ht="15.6" x14ac:dyDescent="0.3">
      <c r="A10" s="85" t="str">
        <f>IF(INDEX!A111=1,"જીલ્લા પંચાયત/મ્યુનિસિપલ કોર્પોરેશન","તાલુકા પંચાયત")</f>
        <v>જીલ્લા પંચાયત/મ્યુનિસિપલ કોર્પોરેશન</v>
      </c>
      <c r="B10" s="5"/>
      <c r="C10" s="5"/>
      <c r="D10" s="5"/>
      <c r="E10" s="5"/>
      <c r="G10" s="74" t="s">
        <v>376</v>
      </c>
      <c r="H10" s="75" t="s">
        <v>391</v>
      </c>
    </row>
    <row r="11" spans="1:8" ht="15.6" x14ac:dyDescent="0.3">
      <c r="A11" s="85" t="str">
        <f>IF(INDEX!A111=1,INDEX!B17,INDEX!B18)</f>
        <v>ગાંધીનગર</v>
      </c>
      <c r="B11" s="5"/>
      <c r="C11" s="5"/>
      <c r="D11" s="5"/>
      <c r="E11" s="5"/>
      <c r="G11" s="80" t="s">
        <v>375</v>
      </c>
      <c r="H11" s="86" t="str">
        <f ca="1">TEXT(TODAY(),"YYYY")</f>
        <v>2023</v>
      </c>
    </row>
    <row r="12" spans="1:8" ht="21" x14ac:dyDescent="0.4">
      <c r="A12" s="193" t="s">
        <v>377</v>
      </c>
      <c r="B12" s="193"/>
      <c r="C12" s="193"/>
      <c r="D12" s="193"/>
      <c r="E12" s="193"/>
    </row>
    <row r="13" spans="1:8" ht="9" customHeight="1" x14ac:dyDescent="0.4">
      <c r="A13" s="64"/>
      <c r="B13" s="64"/>
      <c r="C13" s="64"/>
      <c r="D13" s="64"/>
      <c r="E13" s="64"/>
    </row>
    <row r="14" spans="1:8" ht="92.4" customHeight="1" x14ac:dyDescent="0.3">
      <c r="A14" s="194" t="str">
        <f>"     માન."&amp;"જિલ્લા પ્રાથમિક શિક્ષણાધિકારી,"&amp;INDEX!B17&amp;" "&amp;INDEX!B4&amp;"ના હૂકમ ક્રમાંક : "&amp;INDEX!B2&amp;" અન્વયે "&amp;'1 હાજર થયા નો રિપોર્ટ TPEO'!I3&amp;" "&amp;INDEX!B1&amp;" ઉ.શિ."&amp;INDEX!B7&amp;"ની "&amp;INDEX!B4&amp;" "&amp;INDEX!B15&amp;" તા."&amp;INDEX!B18&amp;" જિ."&amp;INDEX!B17&amp;" ખાતે થતાં તારીખ :"&amp;INDEX!B13&amp;" ના રોજ શાળા સમય "&amp;INDEX!B12&amp;" છુટા કરવામાં આવેલ છે."</f>
        <v xml:space="preserve">     માન.જિલ્લા પ્રાથમિક શિક્ષણાધિકારી,ગાંધીનગર જીલ્લાફેર એકતરફી બદલીના હૂકમ ક્રમાંક : જિપંગાં/ જિશિસ/ એકતરફી/જિ.ફે.બ./ કેમ્પ/ મકમ-૧/  વશી/ 5360-5366/ 2023 અન્વયે શ્રી પટેલ બ્રિજેશકુમાર કાળાભાઈ ઉ.શિ.વેડા પ્રાથમિક શાળાની જીલ્લાફેર એકતરફી બદલી કુવાદરા પ્રાથમિક શાળા તા.માણસા જિ.ગાંધીનગર ખાતે થતાં તારીખ :27-07-2023 ના રોજ શાળા સમય પછી છુટા કરવામાં આવેલ છે.</v>
      </c>
      <c r="B14" s="194"/>
      <c r="C14" s="194"/>
      <c r="D14" s="194"/>
      <c r="E14" s="194"/>
      <c r="G14" s="149" t="s">
        <v>435</v>
      </c>
      <c r="H14" s="149"/>
    </row>
    <row r="15" spans="1:8" ht="36.6" customHeight="1" x14ac:dyDescent="0.3">
      <c r="A15" s="194" t="str">
        <f>"      સદર શિક્ષક શ્રી "&amp;INDEX!B1&amp;"ને તારીખ : "&amp;H4&amp;" સુધીનો પગાર નીચેના દરે ચુકવવામાં આવે છે."</f>
        <v xml:space="preserve">      સદર શિક્ષક શ્રી પટેલ બ્રિજેશકુમાર કાળાભાઈને તારીખ : 31-07-2023 સુધીનો પગાર નીચેના દરે ચુકવવામાં આવે છે.</v>
      </c>
      <c r="B15" s="194"/>
      <c r="C15" s="194"/>
      <c r="D15" s="194"/>
      <c r="E15" s="194"/>
    </row>
    <row r="16" spans="1:8" ht="8.4" customHeight="1" x14ac:dyDescent="0.3"/>
    <row r="17" spans="1:7" ht="15.6" x14ac:dyDescent="0.3">
      <c r="A17" s="87" t="str">
        <f>"જી.પી.એફ. / સી.પી.એફ નંબર : "&amp;H5</f>
        <v>જી.પી.એફ. / સી.પી.એફ નંબર : 201444576700991</v>
      </c>
      <c r="B17" s="67"/>
    </row>
    <row r="18" spans="1:7" ht="15.6" x14ac:dyDescent="0.3">
      <c r="A18" s="132" t="str">
        <f>"બેંક ખાતા નંબર :"&amp;H6</f>
        <v>બેંક ખાતા નંબર :4480102000445560</v>
      </c>
      <c r="B18" s="66"/>
      <c r="D18" s="132" t="str">
        <f>"બેંકનું નામ : "&amp;H7</f>
        <v>બેંકનું નામ : AXIS BANK</v>
      </c>
    </row>
    <row r="19" spans="1:7" ht="15.6" x14ac:dyDescent="0.3">
      <c r="A19" s="132" t="str">
        <f>"શાખા : "&amp;H8</f>
        <v>શાખા : GANDHINAGAR</v>
      </c>
      <c r="B19" s="66"/>
      <c r="D19" s="132" t="str">
        <f>"બેંક IFSC કોડ : "&amp;H9</f>
        <v>બેંક IFSC કોડ : UTIB0000448</v>
      </c>
    </row>
    <row r="20" spans="1:7" ht="15.6" x14ac:dyDescent="0.3">
      <c r="A20" s="207" t="s">
        <v>347</v>
      </c>
      <c r="B20" s="207"/>
      <c r="C20" s="207"/>
      <c r="D20" s="207"/>
      <c r="E20" s="207"/>
    </row>
    <row r="21" spans="1:7" ht="15.6" x14ac:dyDescent="0.3">
      <c r="A21" s="201" t="str">
        <f ca="1">"માહે : "&amp;H10&amp;" વર્ષ : "&amp;H11</f>
        <v>માહે : JULY વર્ષ : 2023</v>
      </c>
      <c r="B21" s="201"/>
      <c r="C21" s="201"/>
      <c r="D21" s="201"/>
      <c r="E21" s="201"/>
    </row>
    <row r="22" spans="1:7" s="58" customFormat="1" ht="31.8" customHeight="1" x14ac:dyDescent="0.3">
      <c r="A22" s="81" t="s">
        <v>347</v>
      </c>
      <c r="B22" s="81" t="s">
        <v>348</v>
      </c>
      <c r="C22" s="81" t="s">
        <v>349</v>
      </c>
      <c r="D22" s="81" t="s">
        <v>350</v>
      </c>
      <c r="E22" s="81" t="s">
        <v>351</v>
      </c>
      <c r="G22" s="59"/>
    </row>
    <row r="23" spans="1:7" ht="19.05" customHeight="1" x14ac:dyDescent="0.3">
      <c r="A23" s="60" t="s">
        <v>352</v>
      </c>
      <c r="B23" s="83"/>
      <c r="C23" s="83"/>
      <c r="D23" s="60" t="s">
        <v>358</v>
      </c>
      <c r="E23" s="83"/>
    </row>
    <row r="24" spans="1:7" ht="19.05" customHeight="1" x14ac:dyDescent="0.3">
      <c r="A24" s="60" t="s">
        <v>353</v>
      </c>
      <c r="B24" s="83"/>
      <c r="C24" s="83"/>
      <c r="D24" s="60" t="s">
        <v>359</v>
      </c>
      <c r="E24" s="83"/>
    </row>
    <row r="25" spans="1:7" ht="19.05" customHeight="1" x14ac:dyDescent="0.3">
      <c r="A25" s="60" t="s">
        <v>354</v>
      </c>
      <c r="B25" s="83"/>
      <c r="C25" s="83"/>
      <c r="D25" s="60" t="s">
        <v>360</v>
      </c>
      <c r="E25" s="83"/>
    </row>
    <row r="26" spans="1:7" ht="19.05" customHeight="1" x14ac:dyDescent="0.3">
      <c r="A26" s="60" t="s">
        <v>355</v>
      </c>
      <c r="B26" s="83"/>
      <c r="C26" s="83"/>
      <c r="D26" s="60" t="s">
        <v>361</v>
      </c>
      <c r="E26" s="83"/>
    </row>
    <row r="27" spans="1:7" ht="19.05" customHeight="1" x14ac:dyDescent="0.3">
      <c r="A27" s="60" t="s">
        <v>356</v>
      </c>
      <c r="B27" s="83"/>
      <c r="C27" s="83"/>
      <c r="D27" s="60" t="s">
        <v>367</v>
      </c>
      <c r="E27" s="83"/>
    </row>
    <row r="28" spans="1:7" ht="19.05" customHeight="1" x14ac:dyDescent="0.3">
      <c r="A28" s="60" t="s">
        <v>357</v>
      </c>
      <c r="B28" s="83"/>
      <c r="C28" s="83"/>
      <c r="D28" s="60" t="s">
        <v>362</v>
      </c>
      <c r="E28" s="83"/>
    </row>
    <row r="29" spans="1:7" ht="19.05" customHeight="1" x14ac:dyDescent="0.3">
      <c r="A29" s="60"/>
      <c r="B29" s="83"/>
      <c r="C29" s="83"/>
      <c r="D29" s="60" t="s">
        <v>363</v>
      </c>
      <c r="E29" s="83"/>
    </row>
    <row r="30" spans="1:7" ht="19.05" customHeight="1" x14ac:dyDescent="0.3">
      <c r="A30" s="60"/>
      <c r="B30" s="83"/>
      <c r="C30" s="83"/>
      <c r="D30" s="60" t="s">
        <v>364</v>
      </c>
      <c r="E30" s="83"/>
    </row>
    <row r="31" spans="1:7" ht="19.05" customHeight="1" x14ac:dyDescent="0.3">
      <c r="A31" s="60"/>
      <c r="B31" s="83"/>
      <c r="C31" s="83"/>
      <c r="D31" s="60" t="s">
        <v>365</v>
      </c>
      <c r="E31" s="83"/>
    </row>
    <row r="32" spans="1:7" ht="19.05" customHeight="1" x14ac:dyDescent="0.3">
      <c r="A32" s="60"/>
      <c r="B32" s="83"/>
      <c r="C32" s="83"/>
      <c r="D32" s="60" t="s">
        <v>366</v>
      </c>
      <c r="E32" s="83"/>
    </row>
    <row r="33" spans="1:5" ht="19.05" customHeight="1" x14ac:dyDescent="0.3">
      <c r="A33" s="60"/>
      <c r="B33" s="83"/>
      <c r="C33" s="83"/>
      <c r="D33" s="60" t="s">
        <v>357</v>
      </c>
      <c r="E33" s="83"/>
    </row>
    <row r="34" spans="1:5" ht="19.05" customHeight="1" x14ac:dyDescent="0.3">
      <c r="A34" s="82" t="s">
        <v>368</v>
      </c>
      <c r="B34" s="88" t="str">
        <f>IF(OR(B23="",B24="",B26="",B27=""),"",SUM(B23:B33))</f>
        <v/>
      </c>
      <c r="C34" s="84"/>
      <c r="D34" s="82" t="s">
        <v>369</v>
      </c>
      <c r="E34" s="88" t="str">
        <f>IF(OR(E25="",E26=""),"",SUM(E23:E33))</f>
        <v/>
      </c>
    </row>
    <row r="35" spans="1:5" ht="7.2" customHeight="1" x14ac:dyDescent="0.3">
      <c r="A35" s="5"/>
      <c r="B35" s="5"/>
      <c r="C35" s="5"/>
      <c r="D35" s="5"/>
      <c r="E35" s="5"/>
    </row>
    <row r="36" spans="1:5" ht="19.2" customHeight="1" x14ac:dyDescent="0.3">
      <c r="A36" s="204" t="s">
        <v>370</v>
      </c>
      <c r="B36" s="204"/>
      <c r="C36" s="205"/>
      <c r="D36" s="205"/>
      <c r="E36" s="65"/>
    </row>
    <row r="37" spans="1:5" ht="21.6" customHeight="1" x14ac:dyDescent="0.3">
      <c r="A37" s="204" t="s">
        <v>371</v>
      </c>
      <c r="B37" s="204"/>
      <c r="C37" s="206" t="s">
        <v>386</v>
      </c>
      <c r="D37" s="206"/>
      <c r="E37" s="206"/>
    </row>
    <row r="38" spans="1:5" ht="15.6" x14ac:dyDescent="0.3">
      <c r="A38" s="54" t="s">
        <v>372</v>
      </c>
      <c r="B38" s="61" t="s">
        <v>373</v>
      </c>
      <c r="C38" s="5"/>
      <c r="D38" s="5"/>
      <c r="E38" s="5"/>
    </row>
    <row r="39" spans="1:5" ht="15.6" x14ac:dyDescent="0.3">
      <c r="A39" s="61"/>
      <c r="B39" s="61" t="s">
        <v>374</v>
      </c>
      <c r="C39" s="5"/>
      <c r="D39" s="5"/>
      <c r="E39" s="5"/>
    </row>
    <row r="40" spans="1:5" ht="30" customHeight="1" x14ac:dyDescent="0.3"/>
    <row r="41" spans="1:5" x14ac:dyDescent="0.3">
      <c r="A41" s="62" t="s">
        <v>32</v>
      </c>
      <c r="B41" s="63"/>
      <c r="C41" s="62" t="s">
        <v>32</v>
      </c>
      <c r="D41" s="202" t="s">
        <v>385</v>
      </c>
      <c r="E41" s="202"/>
    </row>
    <row r="42" spans="1:5" x14ac:dyDescent="0.3">
      <c r="A42" s="89" t="str">
        <f>IF(INDEX!B7="","",INDEX!B7)</f>
        <v>વેડા પ્રાથમિક શાળા</v>
      </c>
      <c r="B42" s="63"/>
      <c r="C42" s="90" t="str">
        <f>INDEX!A8</f>
        <v>પગારકેન્દ્ર શાળા</v>
      </c>
      <c r="D42" s="203" t="str">
        <f>"તા."&amp;INDEX!B10&amp;", જિ."&amp;INDEX!B9</f>
        <v>તા.સતલાસણા, જિ.મહેસાણા</v>
      </c>
      <c r="E42" s="203"/>
    </row>
  </sheetData>
  <sheetProtection algorithmName="SHA-512" hashValue="24mdMd34y+cl0VF5ZXbl8cOdh/PxkefPaqBgGH5fEpvnn7CZfGrpFBI6dk812i+yt7yC1iJtdREdt1qgEaCwAQ==" saltValue="8zlwWOTdn4CEiB9yWGxSlg==" spinCount="100000" sheet="1" objects="1" scenarios="1"/>
  <protectedRanges>
    <protectedRange sqref="B23:C33 A29:A33 E23:E33 C36:C37" name="Range2"/>
    <protectedRange sqref="H4:H10" name="Range1"/>
  </protectedRanges>
  <mergeCells count="14">
    <mergeCell ref="G14:H14"/>
    <mergeCell ref="A21:E21"/>
    <mergeCell ref="D41:E41"/>
    <mergeCell ref="D42:E42"/>
    <mergeCell ref="A36:B36"/>
    <mergeCell ref="A37:B37"/>
    <mergeCell ref="C36:D36"/>
    <mergeCell ref="C37:E37"/>
    <mergeCell ref="A20:E20"/>
    <mergeCell ref="A12:E12"/>
    <mergeCell ref="A14:E14"/>
    <mergeCell ref="A15:E15"/>
    <mergeCell ref="A1:E1"/>
    <mergeCell ref="A2:E2"/>
  </mergeCells>
  <conditionalFormatting sqref="H4:H11">
    <cfRule type="containsBlanks" dxfId="8" priority="3">
      <formula>LEN(TRIM(H4))=0</formula>
    </cfRule>
  </conditionalFormatting>
  <conditionalFormatting sqref="B23:C28 E23:E33">
    <cfRule type="containsBlanks" dxfId="7" priority="2">
      <formula>LEN(TRIM(B23))=0</formula>
    </cfRule>
  </conditionalFormatting>
  <conditionalFormatting sqref="C36:D36 C37:E37">
    <cfRule type="containsBlanks" dxfId="6" priority="1">
      <formula>LEN(TRIM(C36))=0</formula>
    </cfRule>
  </conditionalFormatting>
  <dataValidations count="1">
    <dataValidation type="list" allowBlank="1" showInputMessage="1" showErrorMessage="1" sqref="H10" xr:uid="{E8BE3FE6-DCA4-4A9B-A6F3-C715FE9EF6E2}">
      <formula1>"JANUARY,FEBRUARY,MARCH,APRIL,MAY,JUNE,JULY,AUGUST,SEPTEMBER,OCTOBER,NOVEMBER,DECEMBER"</formula1>
    </dataValidation>
  </dataValidations>
  <printOptions horizontalCentered="1" verticalCentered="1"/>
  <pageMargins left="0.7" right="0.37" top="0.51" bottom="0.53" header="0.3" footer="0.3"/>
  <pageSetup paperSize="9" scale="9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61</vt:i4>
      </vt:variant>
    </vt:vector>
  </HeadingPairs>
  <TitlesOfParts>
    <vt:vector size="79" baseType="lpstr">
      <vt:lpstr>INDEX</vt:lpstr>
      <vt:lpstr>1 છુટા થયા નો રિપોર્ટ TPEO</vt:lpstr>
      <vt:lpstr>છુટા થયા નો રિપોર્ટ </vt:lpstr>
      <vt:lpstr>છુટા કર્યાનો રિપોર્ટ લેટરપેડ</vt:lpstr>
      <vt:lpstr>હાજર થયા નો રિપોર્ટ </vt:lpstr>
      <vt:lpstr>હાજર કર્યાનો રિપોર્ટ લેટરપેડ</vt:lpstr>
      <vt:lpstr>પ્રમાણપત્રો</vt:lpstr>
      <vt:lpstr>ભોગવેલ રજા પ્રમાણપત્ર</vt:lpstr>
      <vt:lpstr>LPC</vt:lpstr>
      <vt:lpstr>જીલ્લામાંથી છુટા કરવા ભલામણ</vt:lpstr>
      <vt:lpstr>તાલુકા માંથી છુટા કરવા ભલામણ</vt:lpstr>
      <vt:lpstr>છુટા થયા નો રિપોર્ટ જીલ્લો</vt:lpstr>
      <vt:lpstr>છુટા થયા નો રિપોર્ટ તાલુકો</vt:lpstr>
      <vt:lpstr>તાલુકામાં છુટા શિક્ષક ની અરજી</vt:lpstr>
      <vt:lpstr>જીલ્લામાં છુટા શિક્ષક ની અરજી</vt:lpstr>
      <vt:lpstr>જીલ્લામાં હાજર શિક્ષકની અરજી </vt:lpstr>
      <vt:lpstr>1 હાજર થયા નો રિપોર્ટ TPEO</vt:lpstr>
      <vt:lpstr>તાલુકામાં હાજર શિક્ષકની અરજ</vt:lpstr>
      <vt:lpstr>'1 છુટા થયા નો રિપોર્ટ TPEO'!_GoBack</vt:lpstr>
      <vt:lpstr>'1 હાજર થયા નો રિપોર્ટ TPEO'!_GoBack</vt:lpstr>
      <vt:lpstr>'છુટા કર્યાનો રિપોર્ટ લેટરપેડ'!_GoBack</vt:lpstr>
      <vt:lpstr>'છુટા થયા નો રિપોર્ટ '!_GoBack</vt:lpstr>
      <vt:lpstr>'છુટા થયા નો રિપોર્ટ જીલ્લો'!_GoBack</vt:lpstr>
      <vt:lpstr>'છુટા થયા નો રિપોર્ટ તાલુકો'!_GoBack</vt:lpstr>
      <vt:lpstr>'જીલ્લામાં છુટા શિક્ષક ની અરજી'!_GoBack</vt:lpstr>
      <vt:lpstr>'જીલ્લામાં હાજર શિક્ષકની અરજી '!_GoBack</vt:lpstr>
      <vt:lpstr>'જીલ્લામાંથી છુટા કરવા ભલામણ'!_GoBack</vt:lpstr>
      <vt:lpstr>'તાલુકા માંથી છુટા કરવા ભલામણ'!_GoBack</vt:lpstr>
      <vt:lpstr>'તાલુકામાં છુટા શિક્ષક ની અરજી'!_GoBack</vt:lpstr>
      <vt:lpstr>'તાલુકામાં હાજર શિક્ષકની અરજ'!_GoBack</vt:lpstr>
      <vt:lpstr>'હાજર કર્યાનો રિપોર્ટ લેટરપેડ'!_GoBack</vt:lpstr>
      <vt:lpstr>'હાજર થયા નો રિપોર્ટ '!_GoBack</vt:lpstr>
      <vt:lpstr>'છુટા કર્યાનો રિપોર્ટ લેટરપેડ'!Print_Area</vt:lpstr>
      <vt:lpstr>'છુટા થયા નો રિપોર્ટ '!Print_Area</vt:lpstr>
      <vt:lpstr>'છુટા થયા નો રિપોર્ટ જીલ્લો'!Print_Area</vt:lpstr>
      <vt:lpstr>'છુટા થયા નો રિપોર્ટ તાલુકો'!Print_Area</vt:lpstr>
      <vt:lpstr>'જીલ્લામાં છુટા શિક્ષક ની અરજી'!Print_Area</vt:lpstr>
      <vt:lpstr>'જીલ્લામાં હાજર શિક્ષકની અરજી '!Print_Area</vt:lpstr>
      <vt:lpstr>'જીલ્લામાંથી છુટા કરવા ભલામણ'!Print_Area</vt:lpstr>
      <vt:lpstr>'તાલુકા માંથી છુટા કરવા ભલામણ'!Print_Area</vt:lpstr>
      <vt:lpstr>'તાલુકામાં છુટા શિક્ષક ની અરજી'!Print_Area</vt:lpstr>
      <vt:lpstr>'તાલુકામાં હાજર શિક્ષકની અરજ'!Print_Area</vt:lpstr>
      <vt:lpstr>પ્રમાણપત્રો!Print_Area</vt:lpstr>
      <vt:lpstr>'હાજર કર્યાનો રિપોર્ટ લેટરપેડ'!Print_Area</vt:lpstr>
      <vt:lpstr>'હાજર થયા નો રિપોર્ટ '!Print_Area</vt:lpstr>
      <vt:lpstr>અમદાવાદ</vt:lpstr>
      <vt:lpstr>અમરેલી</vt:lpstr>
      <vt:lpstr>અરવલ્લી</vt:lpstr>
      <vt:lpstr>આણંદ</vt:lpstr>
      <vt:lpstr>કચ્છ</vt:lpstr>
      <vt:lpstr>ખેડા</vt:lpstr>
      <vt:lpstr>ગાંધીનગર</vt:lpstr>
      <vt:lpstr>ગીર_સોમનાથ</vt:lpstr>
      <vt:lpstr>છોટાઉદેપુર</vt:lpstr>
      <vt:lpstr>જામનગર</vt:lpstr>
      <vt:lpstr>જીલ્લો</vt:lpstr>
      <vt:lpstr>જૂનાગઢ</vt:lpstr>
      <vt:lpstr>ડાંગ</vt:lpstr>
      <vt:lpstr>તાપી</vt:lpstr>
      <vt:lpstr>દાહોદ</vt:lpstr>
      <vt:lpstr>દેવભૂમિ_દ્વારકા</vt:lpstr>
      <vt:lpstr>નર્મદા</vt:lpstr>
      <vt:lpstr>નવસારી</vt:lpstr>
      <vt:lpstr>પંચમહાલ</vt:lpstr>
      <vt:lpstr>પાટણ</vt:lpstr>
      <vt:lpstr>પોરબંદર</vt:lpstr>
      <vt:lpstr>બનાસકાંઠા</vt:lpstr>
      <vt:lpstr>બોટાદ</vt:lpstr>
      <vt:lpstr>ભરૂચ</vt:lpstr>
      <vt:lpstr>ભાવનગર</vt:lpstr>
      <vt:lpstr>મહીસાગર</vt:lpstr>
      <vt:lpstr>મહેસાણા</vt:lpstr>
      <vt:lpstr>મોરબી</vt:lpstr>
      <vt:lpstr>રાજકોટ</vt:lpstr>
      <vt:lpstr>વડોદરા</vt:lpstr>
      <vt:lpstr>વલસાડ</vt:lpstr>
      <vt:lpstr>સાબરકાંઠા</vt:lpstr>
      <vt:lpstr>સુરત</vt:lpstr>
      <vt:lpstr>સુરેન્દ્રનગર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2023-08-07T04:30:44Z</dcterms:modified>
</cp:coreProperties>
</file>